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аб_док\Группа закупок\4. План закупок\2022\"/>
    </mc:Choice>
  </mc:AlternateContent>
  <bookViews>
    <workbookView xWindow="0" yWindow="0" windowWidth="28800" windowHeight="12300" tabRatio="493" activeTab="1"/>
  </bookViews>
  <sheets>
    <sheet name="Лист2" sheetId="3" r:id="rId1"/>
    <sheet name="TDSheet" sheetId="1" r:id="rId2"/>
  </sheets>
  <externalReferences>
    <externalReference r:id="rId3"/>
  </externalReferences>
  <definedNames>
    <definedName name="_xlnm._FilterDatabase" localSheetId="1" hidden="1">TDSheet!$A$11:$Q$97</definedName>
    <definedName name="_xlnm.Print_Area" localSheetId="1">TDSheet!$A$1:$Q$106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4" i="3" l="1"/>
  <c r="F30" i="3"/>
  <c r="F31" i="3"/>
  <c r="H32" i="3"/>
  <c r="I32" i="3"/>
  <c r="G8" i="3" l="1"/>
  <c r="H8" i="3" s="1"/>
  <c r="G7" i="3"/>
  <c r="H7" i="3" s="1"/>
  <c r="I8" i="3"/>
  <c r="I7" i="3"/>
  <c r="F5" i="3" l="1"/>
  <c r="F6" i="3"/>
  <c r="F10" i="3"/>
  <c r="F14" i="3"/>
  <c r="F15" i="3"/>
  <c r="F16" i="3"/>
  <c r="F17" i="3"/>
  <c r="F19" i="3"/>
  <c r="F20" i="3"/>
  <c r="F22" i="3"/>
  <c r="F27" i="3"/>
  <c r="F29" i="3"/>
  <c r="F28" i="3"/>
  <c r="F23" i="3"/>
  <c r="F24" i="3"/>
  <c r="F25" i="3"/>
  <c r="F26" i="3"/>
  <c r="F21" i="3"/>
  <c r="F9" i="3"/>
  <c r="F11" i="3"/>
  <c r="F12" i="3"/>
  <c r="F13" i="3"/>
  <c r="F18" i="3"/>
  <c r="E4" i="3" l="1"/>
  <c r="H4" i="3" s="1"/>
  <c r="E15" i="3"/>
  <c r="H15" i="3" s="1"/>
  <c r="E10" i="3"/>
  <c r="H10" i="3" s="1"/>
  <c r="I4" i="3"/>
  <c r="I15" i="3"/>
  <c r="I10" i="3"/>
  <c r="E21" i="3" l="1"/>
  <c r="H21" i="3" s="1"/>
  <c r="E31" i="3"/>
  <c r="H31" i="3" s="1"/>
  <c r="E22" i="3"/>
  <c r="H22" i="3" s="1"/>
  <c r="E14" i="3"/>
  <c r="H14" i="3" s="1"/>
  <c r="E18" i="3"/>
  <c r="H18" i="3" s="1"/>
  <c r="E29" i="3"/>
  <c r="H29" i="3" s="1"/>
  <c r="E16" i="3"/>
  <c r="H16" i="3" s="1"/>
  <c r="E5" i="3"/>
  <c r="H5" i="3" s="1"/>
  <c r="E12" i="3"/>
  <c r="H12" i="3" s="1"/>
  <c r="E9" i="3"/>
  <c r="H9" i="3" s="1"/>
  <c r="E11" i="3"/>
  <c r="H11" i="3" s="1"/>
  <c r="E20" i="3"/>
  <c r="H20" i="3" s="1"/>
  <c r="E17" i="3"/>
  <c r="H17" i="3" s="1"/>
  <c r="E19" i="3"/>
  <c r="H19" i="3" s="1"/>
  <c r="E23" i="3"/>
  <c r="H23" i="3" s="1"/>
  <c r="E24" i="3"/>
  <c r="H24" i="3" s="1"/>
  <c r="E6" i="3"/>
  <c r="H6" i="3" s="1"/>
  <c r="E13" i="3"/>
  <c r="H13" i="3" s="1"/>
  <c r="E28" i="3"/>
  <c r="H28" i="3" s="1"/>
  <c r="I31" i="3"/>
  <c r="I5" i="3"/>
  <c r="I17" i="3"/>
  <c r="I11" i="3"/>
  <c r="I21" i="3"/>
  <c r="I24" i="3"/>
  <c r="I20" i="3"/>
  <c r="I18" i="3"/>
  <c r="I12" i="3"/>
  <c r="I14" i="3"/>
  <c r="I22" i="3"/>
  <c r="I6" i="3"/>
  <c r="I9" i="3"/>
  <c r="I13" i="3"/>
  <c r="I28" i="3"/>
  <c r="I16" i="3"/>
  <c r="I23" i="3"/>
  <c r="I19" i="3"/>
  <c r="I29" i="3"/>
  <c r="E25" i="3" l="1"/>
  <c r="H25" i="3" s="1"/>
  <c r="E30" i="3"/>
  <c r="H30" i="3" s="1"/>
  <c r="E26" i="3"/>
  <c r="H26" i="3" s="1"/>
  <c r="E27" i="3"/>
  <c r="H27" i="3" s="1"/>
  <c r="I25" i="3"/>
  <c r="I30" i="3"/>
  <c r="I26" i="3"/>
  <c r="I27" i="3"/>
</calcChain>
</file>

<file path=xl/sharedStrings.xml><?xml version="1.0" encoding="utf-8"?>
<sst xmlns="http://schemas.openxmlformats.org/spreadsheetml/2006/main" count="1356" uniqueCount="439">
  <si>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</si>
  <si>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</si>
  <si>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</si>
  <si>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</si>
  <si>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</si>
  <si>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</si>
  <si>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</si>
  <si>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</si>
  <si>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</si>
  <si>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</si>
  <si>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</si>
  <si>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</si>
  <si>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</si>
  <si>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</si>
  <si>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</si>
  <si>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</si>
  <si>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</t>
  </si>
  <si>
    <t>Срок исполнения  договора</t>
  </si>
  <si>
    <t>Да/нет</t>
  </si>
  <si>
    <t>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</si>
  <si>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</si>
  <si>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</si>
  <si>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</si>
  <si>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</si>
  <si>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</si>
  <si>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</si>
  <si>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</si>
  <si>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</si>
  <si>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</si>
  <si>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</si>
  <si>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</si>
  <si>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18</t>
  </si>
  <si>
    <t>19</t>
  </si>
  <si>
    <t>20</t>
  </si>
  <si>
    <t>26</t>
  </si>
  <si>
    <t>001</t>
  </si>
  <si>
    <t>17.12</t>
  </si>
  <si>
    <t>17.12.14.110</t>
  </si>
  <si>
    <t>Канцелярские товары</t>
  </si>
  <si>
    <t>02.2022</t>
  </si>
  <si>
    <t>Поставка офисной бумаги</t>
  </si>
  <si>
    <t>Поставляемый товар должен быть новым, соответствовать действующим государственным стандартам и находиться в оригинальной упаковке изготовителя. Не допускается наличие в партии бумаги листов с заминами, разрывами, склеенных, скрученных и волнистых</t>
  </si>
  <si>
    <t>876</t>
  </si>
  <si>
    <t>усл. ед</t>
  </si>
  <si>
    <t>05401000000</t>
  </si>
  <si>
    <t>г. Владивосток</t>
  </si>
  <si>
    <t>2 610 000 (с НДС)</t>
  </si>
  <si>
    <t>01.2022</t>
  </si>
  <si>
    <t>Запрос цен</t>
  </si>
  <si>
    <t>Да</t>
  </si>
  <si>
    <t>Нет</t>
  </si>
  <si>
    <t>002</t>
  </si>
  <si>
    <t>45.31</t>
  </si>
  <si>
    <t>45.31.11</t>
  </si>
  <si>
    <t>Материалы и запчасти для ремонта и технического обслуживания транспортных средств</t>
  </si>
  <si>
    <t>Поставка шин автомобильных для автомобилей КАМАЗ (УРБ)</t>
  </si>
  <si>
    <t>В соответствии с ТЗ</t>
  </si>
  <si>
    <t>796</t>
  </si>
  <si>
    <t>шт</t>
  </si>
  <si>
    <t>300 000 (с НДС)</t>
  </si>
  <si>
    <t>03.2022</t>
  </si>
  <si>
    <t>003</t>
  </si>
  <si>
    <t>28.99</t>
  </si>
  <si>
    <t>32.30.13.190</t>
  </si>
  <si>
    <t>ИОУ_Станки, машины и пр. оборудование</t>
  </si>
  <si>
    <t>Водолазное снаряжение</t>
  </si>
  <si>
    <t>546 750 (с НДС)</t>
  </si>
  <si>
    <t>09.2022</t>
  </si>
  <si>
    <t>004</t>
  </si>
  <si>
    <t>74.30</t>
  </si>
  <si>
    <t>74.30.1</t>
  </si>
  <si>
    <t>Услуги по аттестации сотрудника по визуальному и измерительному контролю и ультразвуковой толщинометрии</t>
  </si>
  <si>
    <t>157 500 (с НДС)</t>
  </si>
  <si>
    <t>05.2022</t>
  </si>
  <si>
    <t>005</t>
  </si>
  <si>
    <t>26.51.6</t>
  </si>
  <si>
    <t>26.51.53.190</t>
  </si>
  <si>
    <t>339 300 (с НДС)</t>
  </si>
  <si>
    <t>006</t>
  </si>
  <si>
    <t>46.69</t>
  </si>
  <si>
    <t>28.92.27</t>
  </si>
  <si>
    <t>Поставка экскаватора-погрузчика с гидромолотом</t>
  </si>
  <si>
    <t>839</t>
  </si>
  <si>
    <t>компл</t>
  </si>
  <si>
    <t>7 000 000 (с НДС)</t>
  </si>
  <si>
    <t>07.2022</t>
  </si>
  <si>
    <t>007</t>
  </si>
  <si>
    <t>26.51.53.130</t>
  </si>
  <si>
    <t>Поставка оборудования для выполнения гидрографических работ</t>
  </si>
  <si>
    <t>4 000 000 (с НДС)</t>
  </si>
  <si>
    <t>008</t>
  </si>
  <si>
    <t>71.12</t>
  </si>
  <si>
    <t>71.12.39.113</t>
  </si>
  <si>
    <t>Услуги проектных организаций</t>
  </si>
  <si>
    <t>Предоставление данных о фоновых концентрациях загрязняющих веществ, климатических характеристик, гидрохимических характеристик водных объектов</t>
  </si>
  <si>
    <t>350 000 (с НДС)</t>
  </si>
  <si>
    <t>12.2022</t>
  </si>
  <si>
    <t>009</t>
  </si>
  <si>
    <t>Предоставление рыбохозяйственной характеристики водного объекта</t>
  </si>
  <si>
    <t>010</t>
  </si>
  <si>
    <t>Лабораторно-онструментальные исследования донных отложений на специфические показатели</t>
  </si>
  <si>
    <t>250 000 (с НДС)</t>
  </si>
  <si>
    <t>11.2022</t>
  </si>
  <si>
    <t>Запрос оферт</t>
  </si>
  <si>
    <t>011</t>
  </si>
  <si>
    <t>46.51.2</t>
  </si>
  <si>
    <t>46.51.10.120</t>
  </si>
  <si>
    <t>Лицензии на программные продукты</t>
  </si>
  <si>
    <t>Передача прав на использование ПО Dallas Lock</t>
  </si>
  <si>
    <t>135 200 (с НДС)</t>
  </si>
  <si>
    <t>012</t>
  </si>
  <si>
    <t>Передача прав на использование ПО Адепт проект</t>
  </si>
  <si>
    <t>224 740,43 (с НДС)</t>
  </si>
  <si>
    <t>04.2022</t>
  </si>
  <si>
    <t>013</t>
  </si>
  <si>
    <t>Передача прав на использование ПО СИТИС</t>
  </si>
  <si>
    <t>172 199,3 (с НДС)</t>
  </si>
  <si>
    <t>014</t>
  </si>
  <si>
    <t>65.12.1</t>
  </si>
  <si>
    <t>Услуги по добровольному страхованию работников ООО ДПИ "Востокпроектверфь"</t>
  </si>
  <si>
    <t>792</t>
  </si>
  <si>
    <t>чел</t>
  </si>
  <si>
    <t>482</t>
  </si>
  <si>
    <t>3 756 500 (с НДС)</t>
  </si>
  <si>
    <t>Услуги по содержанию зданий и помещений</t>
  </si>
  <si>
    <t>02.2023</t>
  </si>
  <si>
    <t>016</t>
  </si>
  <si>
    <t>45.20.2</t>
  </si>
  <si>
    <t>Ремонт и техническое обслуживание транспортных средств</t>
  </si>
  <si>
    <t>Услуги по ремонту и техническому обслуживанию транспортных средств КАМАЗ</t>
  </si>
  <si>
    <t>05406000000</t>
  </si>
  <si>
    <t>г. Большой Камень</t>
  </si>
  <si>
    <t>1 500 000 (с НДС)</t>
  </si>
  <si>
    <t>017</t>
  </si>
  <si>
    <t>Услуги по ремонту и техническому обслуживанию транспортных средств ГАЗ</t>
  </si>
  <si>
    <t>500 000 (с НДС)</t>
  </si>
  <si>
    <t>03.2023</t>
  </si>
  <si>
    <t>018</t>
  </si>
  <si>
    <t>74.90.99</t>
  </si>
  <si>
    <t>74.90.20.149</t>
  </si>
  <si>
    <t>Расходы по защите гос. тайны</t>
  </si>
  <si>
    <t>Услуга по проведению инструментального контроля двух автоматизированных рабочих мест, МФУ, плоттера на сответствие тренбованиям безопасности информации, содержащей сведения, составляющие государственную тайну</t>
  </si>
  <si>
    <t>210 000 (с НДС)</t>
  </si>
  <si>
    <t>06.2022</t>
  </si>
  <si>
    <t>019</t>
  </si>
  <si>
    <t>Подводный дрон (M2 Pro) с рукой манипулятором</t>
  </si>
  <si>
    <t>605 000 (с НДС)</t>
  </si>
  <si>
    <t>08.2022</t>
  </si>
  <si>
    <t>020</t>
  </si>
  <si>
    <t>26.51.12.190</t>
  </si>
  <si>
    <t>Поставка оборудования для определения механических свойств грунтов</t>
  </si>
  <si>
    <t>5401000000</t>
  </si>
  <si>
    <t>5 626 680 (с НДС)</t>
  </si>
  <si>
    <t>021</t>
  </si>
  <si>
    <t>26.51.12.160</t>
  </si>
  <si>
    <t>Поставка оборудования для геофизических изысканий</t>
  </si>
  <si>
    <t>150 000 (с НДС)</t>
  </si>
  <si>
    <t>022</t>
  </si>
  <si>
    <t>33.12</t>
  </si>
  <si>
    <t>33.12.2</t>
  </si>
  <si>
    <t>Ремонт бурового инструмента</t>
  </si>
  <si>
    <t>450 000 (с НДС)</t>
  </si>
  <si>
    <t>023</t>
  </si>
  <si>
    <t>68.20</t>
  </si>
  <si>
    <t>68.20.11.000</t>
  </si>
  <si>
    <t>Аренда жилых помещений</t>
  </si>
  <si>
    <t>Аренда недвижимого имущества (трехкомнатная квартира) в г. Большой Камень</t>
  </si>
  <si>
    <t>055</t>
  </si>
  <si>
    <t>м2</t>
  </si>
  <si>
    <t>64,6</t>
  </si>
  <si>
    <t>440 000 (с НДС)</t>
  </si>
  <si>
    <t>024</t>
  </si>
  <si>
    <t>80.10</t>
  </si>
  <si>
    <t>80.10.12.000</t>
  </si>
  <si>
    <t>Охрана и охранная сигнализация</t>
  </si>
  <si>
    <t>Услуги по защите ООО ДПИ "Востокпроектверфь" от противоправных посягательств (охранные услуги)</t>
  </si>
  <si>
    <t>2 781 216 (с НДС)</t>
  </si>
  <si>
    <t>04.2023</t>
  </si>
  <si>
    <t>Закупка у единственного поставщика</t>
  </si>
  <si>
    <t>025</t>
  </si>
  <si>
    <t>Передача прав на использование ПО GeoSolution</t>
  </si>
  <si>
    <t>358 792 (с НДС)</t>
  </si>
  <si>
    <t>026</t>
  </si>
  <si>
    <t>26.20</t>
  </si>
  <si>
    <t>26.20.13.000</t>
  </si>
  <si>
    <t>ИОУ_Вычислительная и орг. техника</t>
  </si>
  <si>
    <t>Поставка комплектующих для ПК</t>
  </si>
  <si>
    <t>1 043 000 (с НДС)</t>
  </si>
  <si>
    <t>027</t>
  </si>
  <si>
    <t>Оргтехника</t>
  </si>
  <si>
    <t>Поставка вычислительной и орг.техники</t>
  </si>
  <si>
    <t>1 251 600 (с НДС)</t>
  </si>
  <si>
    <t>028</t>
  </si>
  <si>
    <t>Расходы социального характера</t>
  </si>
  <si>
    <t>Услуги по страхованию от несчастных случаев работников ООО ДПИ "Востокпроектверфь"</t>
  </si>
  <si>
    <t>250</t>
  </si>
  <si>
    <t>368 500 (с НДС)</t>
  </si>
  <si>
    <t>029</t>
  </si>
  <si>
    <t>85.42.9</t>
  </si>
  <si>
    <t>85.42.19</t>
  </si>
  <si>
    <t>Расходы на обучение персонала и участие в семинарах</t>
  </si>
  <si>
    <t>Обучение работников с целью повышения квалификации по программам: 1) Управление строительным проектом в условиях жестких ограничений и изменений. 2)Обеспечение пожарной безопасности и требований ГО ЧС при проектировании, строительстве и сдаче объекто</t>
  </si>
  <si>
    <t>1 072 000 (с НДС)</t>
  </si>
  <si>
    <t>030</t>
  </si>
  <si>
    <t>Обучение работников с целью повышения квалификации по программам: 1) Обеспечение безопасности при осуществлении деятельности в области использования атомной энергии в оборонных целях (для ядерных энергетических установок  военного назначения). 2) Про</t>
  </si>
  <si>
    <t>345 000 (с НДС)</t>
  </si>
  <si>
    <t>031</t>
  </si>
  <si>
    <t>11.07</t>
  </si>
  <si>
    <t>11.07.11.111</t>
  </si>
  <si>
    <t>Расходы на питьевую воду</t>
  </si>
  <si>
    <t>Поставка питьевой бутилированной воды с предоставленияем и обслуживанием диспенсеров</t>
  </si>
  <si>
    <t>Поставляемый товар должен соответствовать гигиеническим требованиям и нормативам качества питьевых вод, расфасованных в емкости для воды не ниже первой категории в соответствии с СанПиН 2.1.4.1116-02</t>
  </si>
  <si>
    <t>417 600 (с НДС)</t>
  </si>
  <si>
    <t>032</t>
  </si>
  <si>
    <t>29.3</t>
  </si>
  <si>
    <t>Поставка запасных частей для буровых установок</t>
  </si>
  <si>
    <t>2 000 000 (с НДС)</t>
  </si>
  <si>
    <t>10.2022</t>
  </si>
  <si>
    <t>033</t>
  </si>
  <si>
    <t>034</t>
  </si>
  <si>
    <t>33.19.10.000</t>
  </si>
  <si>
    <t>Поставка бурового инструмента</t>
  </si>
  <si>
    <t>6 500 000 (с НДС)</t>
  </si>
  <si>
    <t>035</t>
  </si>
  <si>
    <t>Гидробиологическое обследование</t>
  </si>
  <si>
    <t>1 000 000 (с НДС)</t>
  </si>
  <si>
    <t>036</t>
  </si>
  <si>
    <t>Передача прав на использование ПО EngGeo 4.5 Лаборатория (редактор БД)</t>
  </si>
  <si>
    <t>406 770 (с НДС)</t>
  </si>
  <si>
    <t>037</t>
  </si>
  <si>
    <t>Передача прав на использование ПО Ing</t>
  </si>
  <si>
    <t>730 100 (с НДС)</t>
  </si>
  <si>
    <t>038</t>
  </si>
  <si>
    <t>62.03.12</t>
  </si>
  <si>
    <t>62.03.12.130</t>
  </si>
  <si>
    <t>Услуги по группе компаний ДЦСС</t>
  </si>
  <si>
    <t>Услуги управляющей компании АО "ДЦСС"</t>
  </si>
  <si>
    <t>7 461 298,04 (с НДС)</t>
  </si>
  <si>
    <t>039</t>
  </si>
  <si>
    <t>Поставка системы хранения резервных копий</t>
  </si>
  <si>
    <t>1 156 442,68 (с НДС)</t>
  </si>
  <si>
    <t>040</t>
  </si>
  <si>
    <t>Передача прав на использование ПО Астра Нова</t>
  </si>
  <si>
    <t>878 187,23 (с НДС)</t>
  </si>
  <si>
    <t>041</t>
  </si>
  <si>
    <t>Обучение работников с целью повышения квалификации по программам: 1) Определение границ и организация санитрано-защитных зон. 2) Экологические требования при проектировании в строительстве и эксплуатации объектов. 3) Разработка проектной документации</t>
  </si>
  <si>
    <t>152 000 (с НДС)</t>
  </si>
  <si>
    <t>042</t>
  </si>
  <si>
    <t>Обучение работников с целью повышения квалификации по программам: 1) Бетон и железобетон. Производство, технологии и оборудование. 2) Пожарная безопасность в строительстве и огнестойкость строительных конструкций. 3) Проектирование свайных фундаменто</t>
  </si>
  <si>
    <t>130 000 (с НДС)</t>
  </si>
  <si>
    <t>043</t>
  </si>
  <si>
    <t>Обучение по программе: Внутренний аудитор систем менеджмента качества.Практические рекомендации по аудиту требований стандарта ГОСТ Р ИСО 9001-2015, дополнительные требования ГОСТ РВ 0015-002.</t>
  </si>
  <si>
    <t>225 000 (с НДС)</t>
  </si>
  <si>
    <t>044</t>
  </si>
  <si>
    <t>71.12.40.120</t>
  </si>
  <si>
    <t>Поверка приборов</t>
  </si>
  <si>
    <t>Услуги по метрологическому обеспечению оборудования</t>
  </si>
  <si>
    <t>472 500 (с НДС)</t>
  </si>
  <si>
    <t>07.2023</t>
  </si>
  <si>
    <t>045</t>
  </si>
  <si>
    <t>Аренда недвижимого имущества (двухкомнатная квартира) в г. Большой Камень</t>
  </si>
  <si>
    <t>48,1</t>
  </si>
  <si>
    <t>385 000 (с НДС)</t>
  </si>
  <si>
    <t>046</t>
  </si>
  <si>
    <t>Передача прав на использование ПО Tekla</t>
  </si>
  <si>
    <t>15 908 654,76 (с НДС)</t>
  </si>
  <si>
    <t>047</t>
  </si>
  <si>
    <t>Услуги по генерации, сопровождению, обслуживанию ПКЗИ</t>
  </si>
  <si>
    <t>166 400 (с НДС)</t>
  </si>
  <si>
    <t>048</t>
  </si>
  <si>
    <t>Поставка системы Virtual Desktop Infrastructure</t>
  </si>
  <si>
    <t>36 505 000 (с НДС)</t>
  </si>
  <si>
    <t>049</t>
  </si>
  <si>
    <t>Передача прав на использование ПО MaxPatrol</t>
  </si>
  <si>
    <t>1 768 000 (с НДС)</t>
  </si>
  <si>
    <t>050</t>
  </si>
  <si>
    <t>Передача прав на использование ПО для рассчётов свойств водяного пара</t>
  </si>
  <si>
    <t>1 199 450 (с НДС)</t>
  </si>
  <si>
    <t>051</t>
  </si>
  <si>
    <t>Обучение по  образовательной программе-высшего образования "Системы радиосвязи и радиодоступа"</t>
  </si>
  <si>
    <t>154 000 (с НДС)</t>
  </si>
  <si>
    <t>052</t>
  </si>
  <si>
    <t>Обучение по курсу: Программный комплекс АСТРА-НОВА для автоматизированных расчетов на статическую и циклическую прочность, на сейсмические, вибрационные и динамические воздействия трубопроводных систем в соответствии с российскими нормативными требов</t>
  </si>
  <si>
    <t>600 000 (с НДС)</t>
  </si>
  <si>
    <t>053</t>
  </si>
  <si>
    <t>65.12.3</t>
  </si>
  <si>
    <t>65.1</t>
  </si>
  <si>
    <t>Страхование гражданской ответственности владельцев транспортных средств (ОСАГО)</t>
  </si>
  <si>
    <t>110 000 (с НДС)</t>
  </si>
  <si>
    <t>08.2023</t>
  </si>
  <si>
    <t>054</t>
  </si>
  <si>
    <t>Страхование транспортных средств от ущерба, хищения и угона (КАСКО)</t>
  </si>
  <si>
    <t>Услуги по информационному обслуживанию ИСС "Техэксперт"</t>
  </si>
  <si>
    <t>56</t>
  </si>
  <si>
    <t>2 572 747,24 (с НДС)</t>
  </si>
  <si>
    <t>056</t>
  </si>
  <si>
    <t>Передача прав на использование ПО FalconGaze DLP</t>
  </si>
  <si>
    <t>300</t>
  </si>
  <si>
    <t>1 304 000 (с НДС)</t>
  </si>
  <si>
    <t>057</t>
  </si>
  <si>
    <t>26.20.14.000</t>
  </si>
  <si>
    <t>Поставка МФУ формата А3 цветной печати</t>
  </si>
  <si>
    <t>834 400 (с НДС)</t>
  </si>
  <si>
    <t>058</t>
  </si>
  <si>
    <t>Поставка МФУ Формата А0 черно-белой печати</t>
  </si>
  <si>
    <t>3 859 100 (с НДС)</t>
  </si>
  <si>
    <t>059</t>
  </si>
  <si>
    <t>Обучение работников по курсу Tekla Structures</t>
  </si>
  <si>
    <t>353 600 (с НДС)</t>
  </si>
  <si>
    <t>Обучение работников по курсу: 1. Лира 10. Расчет строительных конструкций. 2. Autodesk Civil 3D. Базовый курс.</t>
  </si>
  <si>
    <t>265 000 (с НДС)</t>
  </si>
  <si>
    <t>061</t>
  </si>
  <si>
    <t>Аренда зданий, помещений и сооружений</t>
  </si>
  <si>
    <t>062</t>
  </si>
  <si>
    <t>31.01</t>
  </si>
  <si>
    <t>31.01.12.190</t>
  </si>
  <si>
    <t>Малоценная офисная мебель</t>
  </si>
  <si>
    <t>Поставка офисной мебели</t>
  </si>
  <si>
    <t>Поставляемый товар должен быть                    новым  (товаром, который не был в употреблении, в ремонте, в том числе который не был восстановлен) и                   находиться в оригинальной упаковке изготовителя</t>
  </si>
  <si>
    <t>063</t>
  </si>
  <si>
    <t>43,1</t>
  </si>
  <si>
    <t>06.2023</t>
  </si>
  <si>
    <t>064</t>
  </si>
  <si>
    <t>Передача прав на использование ПО TeploOV</t>
  </si>
  <si>
    <t>831 885,33 (с НДС)</t>
  </si>
  <si>
    <t>065</t>
  </si>
  <si>
    <t>Передача прав на использование ПО СПДС GraphiCS</t>
  </si>
  <si>
    <t>1 335 040 (с НДС)</t>
  </si>
  <si>
    <t>066</t>
  </si>
  <si>
    <t>Образовательные услуги для руководителей высшего уровня управления предприятием по теме: "Технология успеха руководителя"</t>
  </si>
  <si>
    <t>511 000 (с НДС)</t>
  </si>
  <si>
    <t>067</t>
  </si>
  <si>
    <t>86.21</t>
  </si>
  <si>
    <t>86.21.10</t>
  </si>
  <si>
    <t>Охрана труда</t>
  </si>
  <si>
    <t>Оказание услуг по проведению  предварительных (при поступлении на работу) медицинских осмотров</t>
  </si>
  <si>
    <t>Медицинское заключение по результатам предварительного медосмотра (обследования)</t>
  </si>
  <si>
    <t>80</t>
  </si>
  <si>
    <t>456 000 (с НДС)</t>
  </si>
  <si>
    <t>12.2023</t>
  </si>
  <si>
    <t>068</t>
  </si>
  <si>
    <t>Передача прав на использование ПО Project StudioCS Конструкции</t>
  </si>
  <si>
    <t>895 519,8 (с НДС)</t>
  </si>
  <si>
    <t>069</t>
  </si>
  <si>
    <t>Услуги по техническому сопровождению программного продукта  Spider Project</t>
  </si>
  <si>
    <t>876 120 (с НДС)</t>
  </si>
  <si>
    <t>070</t>
  </si>
  <si>
    <t>Передача прав на использование ПО ГрандСмета</t>
  </si>
  <si>
    <t>1 160 337,5 (с НДС)</t>
  </si>
  <si>
    <t>071</t>
  </si>
  <si>
    <t>Оказание услуг по проведению периодических медицинских осмотров</t>
  </si>
  <si>
    <t>Заключительный акт по результатам проведенного  периодического медосмотра (обследования)</t>
  </si>
  <si>
    <t>105</t>
  </si>
  <si>
    <t>488 250 (с НДС)</t>
  </si>
  <si>
    <t>072</t>
  </si>
  <si>
    <t>43,4</t>
  </si>
  <si>
    <t>330 000 (с НДС)</t>
  </si>
  <si>
    <t>073</t>
  </si>
  <si>
    <t>Аренда недвижимого имущества (однокомнатная квартира) в г. Большой Камень</t>
  </si>
  <si>
    <t>30,7</t>
  </si>
  <si>
    <t>286 000 (с НДС)</t>
  </si>
  <si>
    <t>074</t>
  </si>
  <si>
    <t>Аренда недвижимого имущества (онокомнатная квартира) в г. Большой Камень</t>
  </si>
  <si>
    <t>35,2</t>
  </si>
  <si>
    <t>075</t>
  </si>
  <si>
    <t>Передача прав на использование ПО Лира 10</t>
  </si>
  <si>
    <t>2 686 768 (с НДС)</t>
  </si>
  <si>
    <t>076</t>
  </si>
  <si>
    <t>Передача прав на использование ПО Idea Statika</t>
  </si>
  <si>
    <t>2 323 557,85 (с НДС)</t>
  </si>
  <si>
    <t>077</t>
  </si>
  <si>
    <t>Услуги по сопровождению иформационно-правовой системы</t>
  </si>
  <si>
    <t>078</t>
  </si>
  <si>
    <t>Передача прав на использование ПО Акронис Infoprotect</t>
  </si>
  <si>
    <t>178 144,4 (с НДС)</t>
  </si>
  <si>
    <t>079</t>
  </si>
  <si>
    <t>Передача прав на использование ПО Business Studio</t>
  </si>
  <si>
    <t>588 252 (с НДС)</t>
  </si>
  <si>
    <t>080</t>
  </si>
  <si>
    <t>Передача прав фальцовщик лицензия на формат А3</t>
  </si>
  <si>
    <t>292 040 (с НДС)</t>
  </si>
  <si>
    <t>081</t>
  </si>
  <si>
    <t>Поставка дополнительного лотка на 3 и 4й рулоны МФУ А0</t>
  </si>
  <si>
    <t>219 030 (с НДС)</t>
  </si>
  <si>
    <t>082</t>
  </si>
  <si>
    <t>Аренда недвижимого помещения</t>
  </si>
  <si>
    <t>137,7</t>
  </si>
  <si>
    <t>1 129 940 (с НДС)</t>
  </si>
  <si>
    <t>09.2023</t>
  </si>
  <si>
    <t>44,4</t>
  </si>
  <si>
    <t>0540600000</t>
  </si>
  <si>
    <t>084</t>
  </si>
  <si>
    <t>22.29</t>
  </si>
  <si>
    <t>22.29.25.000</t>
  </si>
  <si>
    <t>Поставка канцелярских товаров</t>
  </si>
  <si>
    <t>1 634 904 (с НДС)</t>
  </si>
  <si>
    <t>086</t>
  </si>
  <si>
    <t>63.11.1</t>
  </si>
  <si>
    <t>63.11.13.000</t>
  </si>
  <si>
    <t>Услуги по обслуживанию информационного и программного обеспечения</t>
  </si>
  <si>
    <t>Услуги по предоставлению доуступа к информационному ресурсу СПАРК</t>
  </si>
  <si>
    <t>302 400 (с НДС)</t>
  </si>
  <si>
    <t>088</t>
  </si>
  <si>
    <t>089</t>
  </si>
  <si>
    <t>Поставка системы пожаротушения</t>
  </si>
  <si>
    <t>980 002,8 (с НДС)</t>
  </si>
  <si>
    <t>090</t>
  </si>
  <si>
    <t>Передача прав на использование ПО Kaspersky</t>
  </si>
  <si>
    <t>500</t>
  </si>
  <si>
    <t>474 725,37 (с НДС)</t>
  </si>
  <si>
    <t>091</t>
  </si>
  <si>
    <t>Поставка детских новогодних подарков</t>
  </si>
  <si>
    <t>68.20.1</t>
  </si>
  <si>
    <t>Аренда земли</t>
  </si>
  <si>
    <t>Аренда недвижимого имущества в г. Большой Камень</t>
  </si>
  <si>
    <t>600</t>
  </si>
  <si>
    <t>900 000 (с НДС)</t>
  </si>
  <si>
    <t>Названия строк</t>
  </si>
  <si>
    <t>Общий итог</t>
  </si>
  <si>
    <t>Сумма по полю 12</t>
  </si>
  <si>
    <t>Количество по полю 1</t>
  </si>
  <si>
    <t>Прямые расходы</t>
  </si>
  <si>
    <t>Накладные</t>
  </si>
  <si>
    <t>Всего</t>
  </si>
  <si>
    <t>Отклонение</t>
  </si>
  <si>
    <t>Инвестиции</t>
  </si>
  <si>
    <t>ДМС персонала</t>
  </si>
  <si>
    <t>Добровольное страхование автотранспорта (КАСКО)</t>
  </si>
  <si>
    <t>Обязательное страхование автотранспорта (ОСАГО)</t>
  </si>
  <si>
    <t>Услуги консультационные</t>
  </si>
  <si>
    <t>Поставка лабораторного оборудования</t>
  </si>
  <si>
    <t>Добровольное страхование персонала от несчастных случаев</t>
  </si>
  <si>
    <t>Инструмент и приспособления</t>
  </si>
  <si>
    <t>ИОУ_Прочие объекты основных средств</t>
  </si>
  <si>
    <t>814 337,76 (с НДС)</t>
  </si>
  <si>
    <t xml:space="preserve"> 02.2023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</si>
  <si>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</si>
  <si>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</si>
  <si>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>ПЛАН ЗАКУПОК ТОВАРОВ, РАБОТ, УСЛУГ на 2022 год ООО ДПИ "Востокпроектверфь"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</si>
</sst>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  <xf numFmtId="0" fontId="4" fillId="0" borderId="0" xfId="0" applyFont="1"/>
    <xf numFmtId="3" fontId="0" fillId="0" borderId="0" xfId="0" applyNumberFormat="1"/>
    <xf numFmtId="3" fontId="0" fillId="2" borderId="0" xfId="0" applyNumberFormat="1" applyFill="1"/>
    <xf numFmtId="0" fontId="2" fillId="0" borderId="0" xfId="0" applyFont="1" applyAlignment="1">
      <alignment horizontal="left"/>
    </xf>
    <xf numFmtId="0" fontId="4" fillId="3" borderId="0" xfId="0" applyFont="1" applyFill="1"/>
    <xf numFmtId="0" fontId="0" fillId="3" borderId="0" xfId="0" applyFill="1"/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_&#1076;&#1086;&#1082;/&#1055;&#1083;&#1072;&#1085;&#1086;&#1074;&#1099;&#1081;/&#1041;&#1102;&#1076;&#1078;&#1077;&#1090;/2022%20&#1075;&#1086;&#1076;/DCSS_budg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ок"/>
      <sheetName val="ПП"/>
      <sheetName val="ПЗ"/>
      <sheetName val="План произв-ва"/>
      <sheetName val="БДР"/>
      <sheetName val="Свод_ВГО"/>
      <sheetName val="Расшиф_ВГО"/>
      <sheetName val="БДДС"/>
      <sheetName val="Кредиты"/>
      <sheetName val="Депозиты"/>
      <sheetName val="Налоги"/>
      <sheetName val="Налог на прибыль (Ф6 РН)"/>
      <sheetName val="Зпл"/>
      <sheetName val="УП"/>
      <sheetName val="Оплата_Зпл"/>
      <sheetName val="БВП"/>
      <sheetName val="Распред БВП на ОУ"/>
      <sheetName val="БОПР"/>
      <sheetName val="Распред БОПР на ОУ"/>
      <sheetName val="Распр БОПР на Осн_и_ТОС"/>
      <sheetName val="Распред БОПР на БВП"/>
      <sheetName val="Распред БОПР на БОПР"/>
      <sheetName val="БОХР"/>
      <sheetName val="Распред БОХР на ОУ"/>
      <sheetName val="Распред БОХР на БВП"/>
      <sheetName val="Распред БОХР на БОПР"/>
      <sheetName val="АУР"/>
      <sheetName val="Распред АУР на ОУ"/>
      <sheetName val="ВЗО"/>
      <sheetName val="НГ"/>
      <sheetName val="Свод накладных"/>
      <sheetName val="БДДС накладных"/>
      <sheetName val="ДЗ и КЗ по накладным"/>
      <sheetName val="Контроль БДДС по накладным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ОУ50"/>
      <sheetName val="СВОД_Сег1"/>
      <sheetName val="СВОД_Сег2"/>
      <sheetName val="СВОД_Сег3"/>
      <sheetName val="СВОД_Сег4"/>
      <sheetName val="СВОД_СС"/>
      <sheetName val="СВОД_СР"/>
      <sheetName val="СВОД_Ут"/>
      <sheetName val="СВОД_АНиТСС"/>
      <sheetName val="СВОД_ПКиС"/>
      <sheetName val="СВОД_ИИ"/>
      <sheetName val="СВОД_ПИР"/>
      <sheetName val="СВОД_ПрПр"/>
      <sheetName val="СВОД_Общий"/>
      <sheetName val="АГРЕГ ОУ"/>
      <sheetName val="ИОУ1"/>
      <sheetName val="ИОУ2"/>
      <sheetName val="ИОУ3"/>
      <sheetName val="ИОУ4"/>
      <sheetName val="ИОУ5"/>
      <sheetName val="ИОУ6"/>
      <sheetName val="ИОУ7"/>
      <sheetName val="ИОУ8"/>
      <sheetName val="ИОУ9"/>
      <sheetName val="ИОУ10"/>
      <sheetName val="ИОУ свод"/>
      <sheetName val="ДЗ и КЗ свод"/>
      <sheetName val="статьи РН"/>
      <sheetName val="экономика_РН"/>
      <sheetName val="ИОД РН"/>
      <sheetName val="Проч РН"/>
      <sheetName val="Доплист1"/>
      <sheetName val="Доплист2"/>
      <sheetName val="Доплист3"/>
      <sheetName val="Доплист4"/>
      <sheetName val="Доп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B44" t="str">
            <v>Отток от операционной деятельности, в т.ч.:</v>
          </cell>
          <cell r="C44">
            <v>1592464.659074432</v>
          </cell>
          <cell r="D44">
            <v>1936997.4377983769</v>
          </cell>
        </row>
        <row r="45">
          <cell r="B45" t="str">
            <v>Оплата товаров, работ, услуг по объектам учета</v>
          </cell>
          <cell r="C45">
            <v>342567.135648</v>
          </cell>
          <cell r="D45">
            <v>630818.63176728005</v>
          </cell>
        </row>
        <row r="46">
          <cell r="B46" t="str">
            <v>Сырье, материалы, оборудование, комплектующие</v>
          </cell>
          <cell r="C46">
            <v>0</v>
          </cell>
          <cell r="D46">
            <v>0</v>
          </cell>
        </row>
        <row r="47">
          <cell r="B47" t="str">
            <v>Сырье и основные материалы</v>
          </cell>
          <cell r="C47">
            <v>0</v>
          </cell>
          <cell r="D47">
            <v>0</v>
          </cell>
        </row>
        <row r="48">
          <cell r="B48" t="str">
            <v>Вспомогательные материалы</v>
          </cell>
          <cell r="C48">
            <v>0</v>
          </cell>
          <cell r="D48">
            <v>0</v>
          </cell>
        </row>
        <row r="49">
          <cell r="B49" t="str">
            <v>Покупные полуфабрикаты</v>
          </cell>
          <cell r="C49">
            <v>0</v>
          </cell>
          <cell r="D49">
            <v>0</v>
          </cell>
        </row>
        <row r="50">
          <cell r="B50" t="str">
            <v>Комплектующие изделия</v>
          </cell>
          <cell r="C50">
            <v>0</v>
          </cell>
          <cell r="D50">
            <v>0</v>
          </cell>
        </row>
        <row r="51">
          <cell r="B51" t="str">
            <v>Топливо</v>
          </cell>
          <cell r="C51">
            <v>0</v>
          </cell>
          <cell r="D51">
            <v>0</v>
          </cell>
        </row>
        <row r="52">
          <cell r="B52" t="str">
            <v>Транспортно-заготовительные расходы</v>
          </cell>
          <cell r="C52">
            <v>0</v>
          </cell>
          <cell r="D52">
            <v>0</v>
          </cell>
        </row>
        <row r="53">
          <cell r="B53" t="str">
            <v>Работы, услуги</v>
          </cell>
          <cell r="C53">
            <v>329546.70324800001</v>
          </cell>
          <cell r="D53">
            <v>616603.45499599993</v>
          </cell>
        </row>
        <row r="54">
          <cell r="B54" t="str">
            <v>Услуги верфи по ремонту судов</v>
          </cell>
          <cell r="C54">
            <v>0</v>
          </cell>
          <cell r="D54">
            <v>0</v>
          </cell>
        </row>
        <row r="55">
          <cell r="B55" t="str">
            <v>Услуги верфи по строительству судов</v>
          </cell>
          <cell r="C55">
            <v>0</v>
          </cell>
          <cell r="D55">
            <v>0</v>
          </cell>
        </row>
        <row r="56">
          <cell r="B56" t="str">
            <v>Услуги производственного характера</v>
          </cell>
          <cell r="C56">
            <v>0</v>
          </cell>
          <cell r="D56">
            <v>0</v>
          </cell>
        </row>
        <row r="57">
          <cell r="B57" t="str">
            <v>Контрагентские работы</v>
          </cell>
          <cell r="C57">
            <v>0</v>
          </cell>
          <cell r="D57">
            <v>0</v>
          </cell>
        </row>
        <row r="58">
          <cell r="B58" t="str">
            <v>Услуги проектных организаций</v>
          </cell>
          <cell r="C58">
            <v>329546.70324800001</v>
          </cell>
          <cell r="D58">
            <v>616603.45499599993</v>
          </cell>
        </row>
        <row r="59">
          <cell r="B59" t="str">
            <v>Оплата процентов по кредитам</v>
          </cell>
          <cell r="C59">
            <v>0</v>
          </cell>
          <cell r="D59">
            <v>0</v>
          </cell>
        </row>
        <row r="60">
          <cell r="B60" t="str">
            <v>Проценты по займам</v>
          </cell>
          <cell r="C60">
            <v>0</v>
          </cell>
          <cell r="D60">
            <v>0</v>
          </cell>
        </row>
        <row r="61">
          <cell r="B61" t="str">
            <v>Проценты по кредитам</v>
          </cell>
          <cell r="C61">
            <v>0</v>
          </cell>
          <cell r="D61">
            <v>0</v>
          </cell>
        </row>
        <row r="62">
          <cell r="B62" t="str">
            <v>Прочие прямые платежи</v>
          </cell>
          <cell r="C62">
            <v>13020.4324</v>
          </cell>
          <cell r="D62">
            <v>14215.176771280003</v>
          </cell>
        </row>
        <row r="63">
          <cell r="B63" t="str">
            <v>Аренда дополнительных помещений</v>
          </cell>
          <cell r="C63">
            <v>0</v>
          </cell>
          <cell r="D63">
            <v>0</v>
          </cell>
        </row>
        <row r="64">
          <cell r="B64" t="str">
            <v>Аренда жилых помещений</v>
          </cell>
          <cell r="C64">
            <v>5640</v>
          </cell>
          <cell r="D64">
            <v>6067.4810399999978</v>
          </cell>
        </row>
        <row r="65">
          <cell r="B65" t="str">
            <v>Аренда зданий, помещений и сооружений</v>
          </cell>
          <cell r="C65">
            <v>0</v>
          </cell>
          <cell r="D65">
            <v>0</v>
          </cell>
        </row>
        <row r="66">
          <cell r="B66" t="str">
            <v>Аренда земли</v>
          </cell>
          <cell r="C66">
            <v>0</v>
          </cell>
          <cell r="D66">
            <v>0</v>
          </cell>
        </row>
        <row r="67">
          <cell r="B67" t="str">
            <v>Аренда оборудования</v>
          </cell>
          <cell r="C67">
            <v>0</v>
          </cell>
          <cell r="D67">
            <v>0</v>
          </cell>
        </row>
        <row r="68">
          <cell r="B68" t="str">
            <v>Аренда плавсредств</v>
          </cell>
          <cell r="C68">
            <v>0</v>
          </cell>
          <cell r="D68">
            <v>0</v>
          </cell>
        </row>
        <row r="69">
          <cell r="B69" t="str">
            <v>Аренда транспортного средства</v>
          </cell>
          <cell r="C69">
            <v>0</v>
          </cell>
          <cell r="D69">
            <v>0</v>
          </cell>
        </row>
        <row r="70">
          <cell r="B70" t="str">
            <v>Аренда федерального и муниципального имущества</v>
          </cell>
          <cell r="C70">
            <v>0</v>
          </cell>
          <cell r="D70">
            <v>0</v>
          </cell>
        </row>
        <row r="71">
          <cell r="B71" t="str">
            <v>Водоотведение</v>
          </cell>
          <cell r="C71">
            <v>0</v>
          </cell>
          <cell r="D71">
            <v>0</v>
          </cell>
        </row>
        <row r="72">
          <cell r="B72" t="str">
            <v>Водоснабжение</v>
          </cell>
          <cell r="C72">
            <v>0</v>
          </cell>
          <cell r="D72">
            <v>0</v>
          </cell>
        </row>
        <row r="73">
          <cell r="B73" t="str">
            <v>Водный налог</v>
          </cell>
          <cell r="C73">
            <v>0</v>
          </cell>
          <cell r="D73">
            <v>0</v>
          </cell>
        </row>
        <row r="74">
          <cell r="B74" t="str">
            <v>Вывоз и утилизация мусора</v>
          </cell>
          <cell r="C74">
            <v>0</v>
          </cell>
          <cell r="D74">
            <v>0</v>
          </cell>
        </row>
        <row r="75">
          <cell r="B75" t="str">
            <v>Газоснабжение</v>
          </cell>
          <cell r="C75">
            <v>0</v>
          </cell>
          <cell r="D75">
            <v>0</v>
          </cell>
        </row>
        <row r="76">
          <cell r="B76" t="str">
            <v>Госпошлина, регистрационные сборы</v>
          </cell>
          <cell r="C76">
            <v>0</v>
          </cell>
          <cell r="D76">
            <v>0</v>
          </cell>
        </row>
        <row r="77">
          <cell r="B77" t="str">
            <v>ГСМ для транспорта</v>
          </cell>
          <cell r="C77">
            <v>0</v>
          </cell>
          <cell r="D77">
            <v>0</v>
          </cell>
        </row>
        <row r="78">
          <cell r="B78" t="str">
            <v>Дезинфекция, дезинсекция и дератизация</v>
          </cell>
          <cell r="C78">
            <v>0</v>
          </cell>
          <cell r="D78">
            <v>0</v>
          </cell>
        </row>
        <row r="79">
          <cell r="B79" t="str">
            <v>ДМС персонала</v>
          </cell>
          <cell r="C79">
            <v>0</v>
          </cell>
          <cell r="D79">
            <v>0</v>
          </cell>
        </row>
        <row r="80">
          <cell r="B80" t="str">
            <v>Добровольное страхование автотранспорта (КАСКО)</v>
          </cell>
          <cell r="C80">
            <v>0</v>
          </cell>
          <cell r="D80">
            <v>0</v>
          </cell>
        </row>
        <row r="81">
          <cell r="B81" t="str">
            <v>Добровольное страхование имущества, ответственности и деятельности предприятия</v>
          </cell>
          <cell r="C81">
            <v>0</v>
          </cell>
          <cell r="D81">
            <v>0</v>
          </cell>
        </row>
        <row r="82">
          <cell r="B82" t="str">
            <v>Добровольное страхование персонала от несчастных случаев</v>
          </cell>
          <cell r="C82">
            <v>0</v>
          </cell>
          <cell r="D82">
            <v>0</v>
          </cell>
        </row>
        <row r="83">
          <cell r="B83" t="str">
            <v>Дорожный сбор</v>
          </cell>
          <cell r="C83">
            <v>0</v>
          </cell>
          <cell r="D83">
            <v>0</v>
          </cell>
        </row>
        <row r="84">
          <cell r="B84" t="str">
            <v>Изготовление макетов</v>
          </cell>
          <cell r="C84">
            <v>0</v>
          </cell>
          <cell r="D84">
            <v>0</v>
          </cell>
        </row>
        <row r="85">
          <cell r="B85" t="str">
            <v>Изготовление технической документации</v>
          </cell>
          <cell r="C85">
            <v>0</v>
          </cell>
          <cell r="D85">
            <v>0</v>
          </cell>
        </row>
        <row r="86">
          <cell r="B86" t="str">
            <v>Изобретательство и рационализаторство</v>
          </cell>
          <cell r="C86">
            <v>0</v>
          </cell>
          <cell r="D86">
            <v>0</v>
          </cell>
        </row>
        <row r="87">
          <cell r="B87" t="str">
            <v>Инвентарь производственного назначения</v>
          </cell>
          <cell r="C87">
            <v>0</v>
          </cell>
          <cell r="D87">
            <v>0</v>
          </cell>
        </row>
        <row r="88">
          <cell r="B88" t="str">
            <v>Инвентарь, ремонт инвентаря и расходные материалы на содержание помещений и служб</v>
          </cell>
          <cell r="C88">
            <v>0</v>
          </cell>
          <cell r="D88">
            <v>0</v>
          </cell>
        </row>
        <row r="89">
          <cell r="B89" t="str">
            <v>Инструмент и приспособления</v>
          </cell>
          <cell r="C89">
            <v>0</v>
          </cell>
          <cell r="D89">
            <v>0</v>
          </cell>
        </row>
        <row r="90">
          <cell r="B90" t="str">
            <v>Интернет</v>
          </cell>
          <cell r="C90">
            <v>0</v>
          </cell>
          <cell r="D90">
            <v>0</v>
          </cell>
        </row>
        <row r="91">
          <cell r="B91" t="str">
            <v>Канцелярские товары</v>
          </cell>
          <cell r="C91">
            <v>1800</v>
          </cell>
          <cell r="D91">
            <v>1767.0697312800021</v>
          </cell>
        </row>
        <row r="92">
          <cell r="B92" t="str">
            <v>Командировочные расходы</v>
          </cell>
          <cell r="C92">
            <v>4120</v>
          </cell>
          <cell r="D92">
            <v>4100.0000000000045</v>
          </cell>
        </row>
        <row r="93">
          <cell r="B93" t="str">
            <v>Компенсация расходов сотрудникам за использование личного автотранспорта</v>
          </cell>
          <cell r="C93">
            <v>0</v>
          </cell>
          <cell r="D93">
            <v>0</v>
          </cell>
        </row>
        <row r="94">
          <cell r="B94" t="str">
            <v>Лизинг</v>
          </cell>
          <cell r="C94">
            <v>0</v>
          </cell>
          <cell r="D94">
            <v>0</v>
          </cell>
        </row>
        <row r="95">
          <cell r="B95" t="str">
            <v>Лицензии на программные продукты</v>
          </cell>
          <cell r="C95">
            <v>0</v>
          </cell>
          <cell r="D95">
            <v>0</v>
          </cell>
        </row>
        <row r="96">
          <cell r="B96" t="str">
            <v>Малоценная офисная мебель</v>
          </cell>
          <cell r="C96">
            <v>0</v>
          </cell>
          <cell r="D96">
            <v>0</v>
          </cell>
        </row>
        <row r="97">
          <cell r="B97" t="str">
            <v>Материалы для ремонта зданий и сооружений</v>
          </cell>
          <cell r="C97">
            <v>0</v>
          </cell>
          <cell r="D97">
            <v>0</v>
          </cell>
        </row>
        <row r="98">
          <cell r="B98" t="str">
            <v>Материалы и запчасти для ремонта и технического обслуживания оборудования</v>
          </cell>
          <cell r="C98">
            <v>0</v>
          </cell>
          <cell r="D98">
            <v>0</v>
          </cell>
        </row>
        <row r="99">
          <cell r="B99" t="str">
            <v>Материалы и запчасти для ремонта и технического обслуживания транспортных средств</v>
          </cell>
          <cell r="C99">
            <v>0</v>
          </cell>
          <cell r="D99">
            <v>0</v>
          </cell>
        </row>
        <row r="100">
          <cell r="B100" t="str">
            <v>Методическая, нормативная литература</v>
          </cell>
          <cell r="C100">
            <v>0</v>
          </cell>
          <cell r="D100">
            <v>0</v>
          </cell>
        </row>
        <row r="101">
          <cell r="B101" t="str">
            <v>Налог на землю</v>
          </cell>
          <cell r="C101">
            <v>0</v>
          </cell>
          <cell r="D101">
            <v>0</v>
          </cell>
        </row>
        <row r="102">
          <cell r="B102" t="str">
            <v>Налог на имущество</v>
          </cell>
          <cell r="C102">
            <v>0</v>
          </cell>
          <cell r="D102">
            <v>0</v>
          </cell>
        </row>
        <row r="103">
          <cell r="B103" t="str">
            <v>Настройка и ремонт сетевой инфраструктуры, оборудования и оргтехники</v>
          </cell>
          <cell r="C103">
            <v>0</v>
          </cell>
          <cell r="D103">
            <v>0</v>
          </cell>
        </row>
        <row r="104">
          <cell r="B104" t="str">
            <v>Обязательное страхование имущества, ответственности и деятельности предприятия</v>
          </cell>
          <cell r="C104">
            <v>0</v>
          </cell>
          <cell r="D104">
            <v>0</v>
          </cell>
        </row>
        <row r="105">
          <cell r="B105" t="str">
            <v>Обязательное страхование автотранспорта (ОСАГО)</v>
          </cell>
          <cell r="C105">
            <v>0</v>
          </cell>
          <cell r="D105">
            <v>0</v>
          </cell>
        </row>
        <row r="106">
          <cell r="B106" t="str">
            <v>Оргтехника</v>
          </cell>
          <cell r="C106">
            <v>0</v>
          </cell>
          <cell r="D106">
            <v>0</v>
          </cell>
        </row>
        <row r="107">
          <cell r="B107" t="str">
            <v>Охрана и охранная сигнализация</v>
          </cell>
          <cell r="C107">
            <v>0</v>
          </cell>
          <cell r="D107">
            <v>0</v>
          </cell>
        </row>
        <row r="108">
          <cell r="B108" t="str">
            <v>Охрана труда</v>
          </cell>
          <cell r="C108">
            <v>0</v>
          </cell>
          <cell r="D108">
            <v>0</v>
          </cell>
        </row>
        <row r="109">
          <cell r="B109" t="str">
            <v>Плата за негативное воздействие на окружающую среду</v>
          </cell>
          <cell r="C109">
            <v>0</v>
          </cell>
          <cell r="D109">
            <v>0</v>
          </cell>
        </row>
        <row r="110">
          <cell r="B110" t="str">
            <v>Поверка приборов</v>
          </cell>
          <cell r="C110">
            <v>0</v>
          </cell>
          <cell r="D110">
            <v>0</v>
          </cell>
        </row>
        <row r="111">
          <cell r="B111" t="str">
            <v>Подписные издания</v>
          </cell>
          <cell r="C111">
            <v>0</v>
          </cell>
          <cell r="D111">
            <v>0</v>
          </cell>
        </row>
        <row r="112">
          <cell r="B112" t="str">
            <v>Пожарная сигнализация и безопасность</v>
          </cell>
          <cell r="C112">
            <v>0</v>
          </cell>
          <cell r="D112">
            <v>0</v>
          </cell>
        </row>
        <row r="113">
          <cell r="B113" t="str">
            <v>Почтовые расходы</v>
          </cell>
          <cell r="C113">
            <v>0</v>
          </cell>
          <cell r="D113">
            <v>0</v>
          </cell>
        </row>
        <row r="114">
          <cell r="B114" t="str">
            <v>Представительские расходы</v>
          </cell>
          <cell r="C114">
            <v>0</v>
          </cell>
          <cell r="D114">
            <v>0</v>
          </cell>
        </row>
        <row r="115">
          <cell r="B115" t="str">
            <v>Расходные материалы и принадлежности для оргтехники</v>
          </cell>
          <cell r="C115">
            <v>0</v>
          </cell>
          <cell r="D115">
            <v>0</v>
          </cell>
        </row>
        <row r="116">
          <cell r="B116" t="str">
            <v>Расходы на имидж и бренд</v>
          </cell>
          <cell r="C116">
            <v>0</v>
          </cell>
          <cell r="D116">
            <v>453.36200000000002</v>
          </cell>
        </row>
        <row r="117">
          <cell r="B117" t="str">
            <v>Расходы на обучение персонала и участие в семинарах</v>
          </cell>
          <cell r="C117">
            <v>0</v>
          </cell>
          <cell r="D117">
            <v>0</v>
          </cell>
        </row>
        <row r="118">
          <cell r="B118" t="str">
            <v>Расходы на питьевую воду</v>
          </cell>
          <cell r="C118">
            <v>0</v>
          </cell>
          <cell r="D118">
            <v>0</v>
          </cell>
        </row>
        <row r="119">
          <cell r="B119" t="str">
            <v>Расходы на продукты питания</v>
          </cell>
          <cell r="C119">
            <v>0</v>
          </cell>
          <cell r="D119">
            <v>0</v>
          </cell>
        </row>
        <row r="120">
          <cell r="B120" t="str">
            <v>Расходы на спецпитание</v>
          </cell>
          <cell r="C120">
            <v>0</v>
          </cell>
          <cell r="D120">
            <v>0</v>
          </cell>
        </row>
        <row r="121">
          <cell r="B121" t="str">
            <v>Расходы по аккредитиву</v>
          </cell>
          <cell r="C121">
            <v>0</v>
          </cell>
          <cell r="D121">
            <v>0</v>
          </cell>
        </row>
        <row r="122">
          <cell r="B122" t="str">
            <v>Расходы по банковской гарантии</v>
          </cell>
          <cell r="C122">
            <v>0</v>
          </cell>
          <cell r="D122">
            <v>0</v>
          </cell>
        </row>
        <row r="123">
          <cell r="B123" t="str">
            <v>Расходы по защите гос. тайны</v>
          </cell>
          <cell r="C123">
            <v>0</v>
          </cell>
          <cell r="D123">
            <v>0</v>
          </cell>
        </row>
        <row r="124">
          <cell r="B124" t="str">
            <v>Расходы по лицензированию деятельности, сертификации и стандартизации</v>
          </cell>
          <cell r="C124">
            <v>0</v>
          </cell>
          <cell r="D124">
            <v>0</v>
          </cell>
        </row>
        <row r="125">
          <cell r="B125" t="str">
            <v>Расходы по очистке акватории</v>
          </cell>
          <cell r="C125">
            <v>0</v>
          </cell>
          <cell r="D125">
            <v>0</v>
          </cell>
        </row>
        <row r="126">
          <cell r="B126" t="str">
            <v>Расходы по целевому набору персонала</v>
          </cell>
          <cell r="C126">
            <v>0</v>
          </cell>
          <cell r="D126">
            <v>0</v>
          </cell>
        </row>
        <row r="127">
          <cell r="B127" t="str">
            <v>Расходы социального характера</v>
          </cell>
          <cell r="C127">
            <v>0</v>
          </cell>
          <cell r="D127">
            <v>0</v>
          </cell>
        </row>
        <row r="128">
          <cell r="B128" t="str">
            <v>Расходы, связанные с получением кредитов</v>
          </cell>
          <cell r="C128">
            <v>0</v>
          </cell>
          <cell r="D128">
            <v>0</v>
          </cell>
        </row>
        <row r="129">
          <cell r="B129" t="str">
            <v>Резерв на гарантийное обслуживание</v>
          </cell>
          <cell r="C129">
            <v>0</v>
          </cell>
          <cell r="D129">
            <v>0</v>
          </cell>
        </row>
        <row r="130">
          <cell r="B130" t="str">
            <v>Ремонт зданий и сооружений</v>
          </cell>
          <cell r="C130">
            <v>0</v>
          </cell>
          <cell r="D130">
            <v>0</v>
          </cell>
        </row>
        <row r="131">
          <cell r="B131" t="str">
            <v>Ремонт и техническое обслуживание станков и оборудования</v>
          </cell>
          <cell r="C131">
            <v>0</v>
          </cell>
          <cell r="D131">
            <v>0</v>
          </cell>
        </row>
        <row r="132">
          <cell r="B132" t="str">
            <v>Ремонт и техническое обслуживание транспортных средств</v>
          </cell>
          <cell r="C132">
            <v>0</v>
          </cell>
          <cell r="D132">
            <v>0</v>
          </cell>
        </row>
        <row r="133">
          <cell r="B133" t="str">
            <v>Сбор за пользование водными объектами</v>
          </cell>
          <cell r="C133">
            <v>0</v>
          </cell>
          <cell r="D133">
            <v>0</v>
          </cell>
        </row>
        <row r="134">
          <cell r="B134" t="str">
            <v>Содержание транспортных средств</v>
          </cell>
          <cell r="C134">
            <v>0</v>
          </cell>
          <cell r="D134">
            <v>0</v>
          </cell>
        </row>
        <row r="135">
          <cell r="B135" t="str">
            <v>Спецодежда и средства защиты</v>
          </cell>
          <cell r="C135">
            <v>1460.4324000000001</v>
          </cell>
          <cell r="D135">
            <v>1827.2639999999999</v>
          </cell>
        </row>
        <row r="136">
          <cell r="B136" t="str">
            <v>Страхование объектов незавершенного строительства</v>
          </cell>
          <cell r="C136">
            <v>0</v>
          </cell>
          <cell r="D136">
            <v>0</v>
          </cell>
        </row>
        <row r="137">
          <cell r="B137" t="str">
            <v>Страхование финансовых рисков</v>
          </cell>
          <cell r="C137">
            <v>0</v>
          </cell>
          <cell r="D137">
            <v>0</v>
          </cell>
        </row>
        <row r="138">
          <cell r="B138" t="str">
            <v>Теплоэнергия</v>
          </cell>
          <cell r="C138">
            <v>0</v>
          </cell>
          <cell r="D138">
            <v>0</v>
          </cell>
        </row>
        <row r="139">
          <cell r="B139" t="str">
            <v>Техническая инвентаризация объектов</v>
          </cell>
          <cell r="C139">
            <v>0</v>
          </cell>
          <cell r="D139">
            <v>0</v>
          </cell>
        </row>
        <row r="140">
          <cell r="B140" t="str">
            <v>Транспортный налог</v>
          </cell>
          <cell r="C140">
            <v>0</v>
          </cell>
          <cell r="D140">
            <v>0</v>
          </cell>
        </row>
        <row r="141">
          <cell r="B141" t="str">
            <v>Услуги агента/ комиссионера</v>
          </cell>
          <cell r="C141">
            <v>0</v>
          </cell>
          <cell r="D141">
            <v>0</v>
          </cell>
        </row>
        <row r="142">
          <cell r="B142" t="str">
            <v>Услуги аудиторские</v>
          </cell>
          <cell r="C142">
            <v>0</v>
          </cell>
          <cell r="D142">
            <v>0</v>
          </cell>
        </row>
        <row r="143">
          <cell r="B143" t="str">
            <v>Услуги группы наблюдения заказчика</v>
          </cell>
          <cell r="C143">
            <v>0</v>
          </cell>
          <cell r="D143">
            <v>0</v>
          </cell>
        </row>
        <row r="144">
          <cell r="B144" t="str">
            <v>Услуги консультационные</v>
          </cell>
          <cell r="C144">
            <v>0</v>
          </cell>
          <cell r="D144">
            <v>0</v>
          </cell>
        </row>
        <row r="145">
          <cell r="B145" t="str">
            <v>Услуги мобильной связи</v>
          </cell>
          <cell r="C145">
            <v>0</v>
          </cell>
          <cell r="D145">
            <v>0</v>
          </cell>
        </row>
        <row r="146">
          <cell r="B146" t="str">
            <v>Услуги надзорных органов</v>
          </cell>
          <cell r="C146">
            <v>0</v>
          </cell>
          <cell r="D146">
            <v>0</v>
          </cell>
        </row>
        <row r="147">
          <cell r="B147" t="str">
            <v>Услуги перевода</v>
          </cell>
          <cell r="C147">
            <v>0</v>
          </cell>
          <cell r="D147">
            <v>0</v>
          </cell>
        </row>
        <row r="148">
          <cell r="B148" t="str">
            <v>Услуги перегона судна</v>
          </cell>
          <cell r="C148">
            <v>0</v>
          </cell>
          <cell r="D148">
            <v>0</v>
          </cell>
        </row>
        <row r="149">
          <cell r="B149" t="str">
            <v>Услуги по группе компаний ДЦСС</v>
          </cell>
          <cell r="C149">
            <v>0</v>
          </cell>
          <cell r="D149">
            <v>0</v>
          </cell>
        </row>
        <row r="150">
          <cell r="B150" t="str">
            <v>Услуги по договорам гражданско-правового характера</v>
          </cell>
          <cell r="C150">
            <v>0</v>
          </cell>
          <cell r="D150">
            <v>0</v>
          </cell>
        </row>
        <row r="151">
          <cell r="B151" t="str">
            <v>Услуги по набору персонала</v>
          </cell>
          <cell r="C151">
            <v>0</v>
          </cell>
          <cell r="D151">
            <v>0</v>
          </cell>
        </row>
        <row r="152">
          <cell r="B152" t="str">
            <v>Услуги по обслуживанию информационного и программного обеспечения</v>
          </cell>
          <cell r="C152">
            <v>0</v>
          </cell>
          <cell r="D152">
            <v>0</v>
          </cell>
        </row>
        <row r="153">
          <cell r="B153" t="str">
            <v>Услуги по оценке имущества</v>
          </cell>
          <cell r="C153">
            <v>0</v>
          </cell>
          <cell r="D153">
            <v>0</v>
          </cell>
        </row>
        <row r="154">
          <cell r="B154" t="str">
            <v>Услуги по содержанию зданий и помещений</v>
          </cell>
          <cell r="C154">
            <v>0</v>
          </cell>
          <cell r="D154">
            <v>0</v>
          </cell>
        </row>
        <row r="155">
          <cell r="B155" t="str">
            <v>Услуги по управлению обществом</v>
          </cell>
          <cell r="C155">
            <v>0</v>
          </cell>
          <cell r="D155">
            <v>0</v>
          </cell>
        </row>
        <row r="156">
          <cell r="B156" t="str">
            <v>Услуги регистратора</v>
          </cell>
          <cell r="C156">
            <v>0</v>
          </cell>
          <cell r="D156">
            <v>0</v>
          </cell>
        </row>
        <row r="157">
          <cell r="B157" t="str">
            <v>Услуги стационарной связи</v>
          </cell>
          <cell r="C157">
            <v>0</v>
          </cell>
          <cell r="D157">
            <v>0</v>
          </cell>
        </row>
        <row r="158">
          <cell r="B158" t="str">
            <v>Услуги транспортные</v>
          </cell>
          <cell r="C158">
            <v>0</v>
          </cell>
          <cell r="D158">
            <v>0</v>
          </cell>
        </row>
        <row r="159">
          <cell r="B159" t="str">
            <v>Услуги юридические, нотариальные и визовые</v>
          </cell>
          <cell r="C159">
            <v>0</v>
          </cell>
          <cell r="D159">
            <v>0</v>
          </cell>
        </row>
        <row r="160">
          <cell r="B160" t="str">
            <v>Участие в выставках и конференциях</v>
          </cell>
          <cell r="C160">
            <v>0</v>
          </cell>
          <cell r="D160">
            <v>0</v>
          </cell>
        </row>
        <row r="161">
          <cell r="B161" t="str">
            <v>Электроэнергия</v>
          </cell>
          <cell r="C161">
            <v>0</v>
          </cell>
          <cell r="D161">
            <v>0</v>
          </cell>
        </row>
        <row r="162">
          <cell r="B162" t="str">
            <v>Бумага для офисной техники</v>
          </cell>
          <cell r="C162">
            <v>0</v>
          </cell>
          <cell r="D162">
            <v>0</v>
          </cell>
        </row>
        <row r="163">
          <cell r="B163" t="str">
            <v>Резервная статья</v>
          </cell>
          <cell r="C163">
            <v>0</v>
          </cell>
          <cell r="D163">
            <v>0</v>
          </cell>
        </row>
        <row r="164">
          <cell r="B164" t="str">
            <v>Резервная статья</v>
          </cell>
          <cell r="C164">
            <v>0</v>
          </cell>
          <cell r="D164">
            <v>0</v>
          </cell>
        </row>
        <row r="165">
          <cell r="B165" t="str">
            <v>Резервная статья</v>
          </cell>
          <cell r="C165">
            <v>0</v>
          </cell>
          <cell r="D165">
            <v>0</v>
          </cell>
        </row>
        <row r="166">
          <cell r="B166" t="str">
            <v>Резервная статья</v>
          </cell>
          <cell r="C166">
            <v>0</v>
          </cell>
          <cell r="D166">
            <v>0</v>
          </cell>
        </row>
        <row r="167">
          <cell r="B167" t="str">
            <v>Резервная статья</v>
          </cell>
          <cell r="C167">
            <v>0</v>
          </cell>
          <cell r="D167">
            <v>0</v>
          </cell>
        </row>
        <row r="168">
          <cell r="B168" t="str">
            <v>Резервная статья</v>
          </cell>
          <cell r="C168">
            <v>0</v>
          </cell>
          <cell r="D168">
            <v>0</v>
          </cell>
        </row>
        <row r="169">
          <cell r="B169" t="str">
            <v>Резервная статья</v>
          </cell>
          <cell r="C169">
            <v>0</v>
          </cell>
          <cell r="D169">
            <v>0</v>
          </cell>
        </row>
        <row r="170">
          <cell r="B170" t="str">
            <v>Резервная статья</v>
          </cell>
          <cell r="C170">
            <v>0</v>
          </cell>
          <cell r="D170">
            <v>0</v>
          </cell>
        </row>
        <row r="171">
          <cell r="B171" t="str">
            <v>Резервная статья</v>
          </cell>
          <cell r="C171">
            <v>0</v>
          </cell>
          <cell r="D171">
            <v>0</v>
          </cell>
        </row>
        <row r="172">
          <cell r="B172" t="str">
            <v>Прочие платежи по ОУ</v>
          </cell>
          <cell r="C172">
            <v>0</v>
          </cell>
          <cell r="D172">
            <v>0</v>
          </cell>
        </row>
        <row r="173">
          <cell r="B173" t="str">
            <v>Финансирование накладных расходов</v>
          </cell>
          <cell r="C173">
            <v>203300.28938866738</v>
          </cell>
          <cell r="D173">
            <v>207070.09728287603</v>
          </cell>
        </row>
        <row r="174">
          <cell r="B174" t="str">
            <v>Материалы, в т. ч.</v>
          </cell>
          <cell r="C174">
            <v>29636.905807999996</v>
          </cell>
          <cell r="D174">
            <v>28401.293378719995</v>
          </cell>
        </row>
        <row r="175">
          <cell r="B175" t="str">
            <v>Вспомогательные материалы</v>
          </cell>
          <cell r="C175">
            <v>600</v>
          </cell>
          <cell r="D175">
            <v>722.70218</v>
          </cell>
        </row>
        <row r="176">
          <cell r="B176" t="str">
            <v>ГСМ для транспорта</v>
          </cell>
          <cell r="C176">
            <v>2800.0000000000005</v>
          </cell>
          <cell r="D176">
            <v>2797.7039999999997</v>
          </cell>
        </row>
        <row r="177">
          <cell r="B177" t="str">
            <v>Инвентарь производственного назначения</v>
          </cell>
          <cell r="C177">
            <v>0</v>
          </cell>
          <cell r="D177">
            <v>0</v>
          </cell>
        </row>
        <row r="178">
          <cell r="B178" t="str">
            <v>Инвентарь, ремонт инвентаря и расходные материалы на содержание помещений и служб</v>
          </cell>
          <cell r="C178">
            <v>553.66868799999997</v>
          </cell>
          <cell r="D178">
            <v>569.20326</v>
          </cell>
        </row>
        <row r="179">
          <cell r="B179" t="str">
            <v>Инструмент и приспособления</v>
          </cell>
          <cell r="C179">
            <v>10139.447519999998</v>
          </cell>
          <cell r="D179">
            <v>7425.8385500000004</v>
          </cell>
        </row>
        <row r="180">
          <cell r="B180" t="str">
            <v>Канцелярские товары</v>
          </cell>
          <cell r="C180">
            <v>2291.9999999999959</v>
          </cell>
          <cell r="D180">
            <v>2487.9829087199955</v>
          </cell>
        </row>
        <row r="181">
          <cell r="B181" t="str">
            <v>Комплектующие изделия</v>
          </cell>
          <cell r="C181">
            <v>0</v>
          </cell>
          <cell r="D181">
            <v>0</v>
          </cell>
        </row>
        <row r="182">
          <cell r="B182" t="str">
            <v>Малоценная офисная мебель</v>
          </cell>
          <cell r="C182">
            <v>752.99</v>
          </cell>
          <cell r="D182">
            <v>403.58443999999997</v>
          </cell>
        </row>
        <row r="183">
          <cell r="B183" t="str">
            <v>Материалы для ремонта зданий и сооружений</v>
          </cell>
          <cell r="C183">
            <v>307.60000000000008</v>
          </cell>
          <cell r="D183">
            <v>302.4008</v>
          </cell>
        </row>
        <row r="184">
          <cell r="B184" t="str">
            <v>Материалы и запчасти для ремонта и технического обслуживания оборудования</v>
          </cell>
          <cell r="C184">
            <v>0</v>
          </cell>
          <cell r="D184">
            <v>0</v>
          </cell>
        </row>
        <row r="185">
          <cell r="B185" t="str">
            <v>Материалы и запчасти для ремонта и технического обслуживания транспортных средств</v>
          </cell>
          <cell r="C185">
            <v>1815.0000000000005</v>
          </cell>
          <cell r="D185">
            <v>4358.1599999999989</v>
          </cell>
        </row>
        <row r="186">
          <cell r="B186" t="str">
            <v>Методическая, нормативная литература</v>
          </cell>
          <cell r="C186">
            <v>40</v>
          </cell>
          <cell r="D186">
            <v>72</v>
          </cell>
        </row>
        <row r="187">
          <cell r="B187" t="str">
            <v>Оргтехника</v>
          </cell>
          <cell r="C187">
            <v>2574</v>
          </cell>
          <cell r="D187">
            <v>1347.6</v>
          </cell>
        </row>
        <row r="188">
          <cell r="B188" t="str">
            <v>Подписные издания</v>
          </cell>
          <cell r="C188">
            <v>162.30000000000001</v>
          </cell>
          <cell r="D188">
            <v>219.65</v>
          </cell>
        </row>
        <row r="189">
          <cell r="B189" t="str">
            <v>Покупные полуфабрикаты</v>
          </cell>
          <cell r="C189">
            <v>0</v>
          </cell>
          <cell r="D189">
            <v>0</v>
          </cell>
        </row>
        <row r="190">
          <cell r="B190" t="str">
            <v>Расходные материалы и принадлежности для оргтехники</v>
          </cell>
          <cell r="C190">
            <v>2164</v>
          </cell>
          <cell r="D190">
            <v>2290.4279999999999</v>
          </cell>
        </row>
        <row r="191">
          <cell r="B191" t="str">
            <v>Расходы на питьевую воду</v>
          </cell>
          <cell r="C191">
            <v>430.00000000000017</v>
          </cell>
          <cell r="D191">
            <v>435.30004000000002</v>
          </cell>
        </row>
        <row r="192">
          <cell r="B192" t="str">
            <v>Расходы на продукты питания</v>
          </cell>
          <cell r="C192">
            <v>180</v>
          </cell>
          <cell r="D192">
            <v>180</v>
          </cell>
        </row>
        <row r="193">
          <cell r="B193" t="str">
            <v>Расходы на спецпитание</v>
          </cell>
          <cell r="C193">
            <v>0</v>
          </cell>
          <cell r="D193">
            <v>0</v>
          </cell>
        </row>
        <row r="194">
          <cell r="B194" t="str">
            <v>Спецодежда и средства защиты</v>
          </cell>
          <cell r="C194">
            <v>625.89959999999985</v>
          </cell>
          <cell r="D194">
            <v>456.81599999999997</v>
          </cell>
        </row>
        <row r="195">
          <cell r="B195" t="str">
            <v>Сырье и основные материалы</v>
          </cell>
          <cell r="C195">
            <v>0</v>
          </cell>
          <cell r="D195">
            <v>0</v>
          </cell>
        </row>
        <row r="196">
          <cell r="B196" t="str">
            <v>Топливо</v>
          </cell>
          <cell r="C196">
            <v>4200</v>
          </cell>
          <cell r="D196">
            <v>4331.9231999999993</v>
          </cell>
        </row>
        <row r="197">
          <cell r="B197" t="str">
            <v>Работы, услуги, в т.ч.</v>
          </cell>
          <cell r="C197">
            <v>165756.70358066741</v>
          </cell>
          <cell r="D197">
            <v>172954.803904156</v>
          </cell>
        </row>
        <row r="198">
          <cell r="B198" t="str">
            <v>Аренда дополнительных помещений</v>
          </cell>
          <cell r="C198">
            <v>0</v>
          </cell>
          <cell r="D198">
            <v>0</v>
          </cell>
        </row>
        <row r="199">
          <cell r="B199" t="str">
            <v>Аренда жилых помещений</v>
          </cell>
          <cell r="C199">
            <v>1458</v>
          </cell>
          <cell r="D199">
            <v>1500</v>
          </cell>
        </row>
        <row r="200">
          <cell r="B200" t="str">
            <v>Аренда зданий, помещений и сооружений</v>
          </cell>
          <cell r="C200">
            <v>50115.434989600013</v>
          </cell>
          <cell r="D200">
            <v>52263.629870000004</v>
          </cell>
        </row>
        <row r="201">
          <cell r="B201" t="str">
            <v>Аренда земли</v>
          </cell>
          <cell r="C201">
            <v>720</v>
          </cell>
          <cell r="D201">
            <v>748.79999999999984</v>
          </cell>
        </row>
        <row r="202">
          <cell r="B202" t="str">
            <v>Аренда оборудования</v>
          </cell>
          <cell r="C202">
            <v>0</v>
          </cell>
          <cell r="D202">
            <v>0</v>
          </cell>
        </row>
        <row r="203">
          <cell r="B203" t="str">
            <v>Аренда плавсредств</v>
          </cell>
          <cell r="C203">
            <v>0</v>
          </cell>
          <cell r="D203">
            <v>0</v>
          </cell>
        </row>
        <row r="204">
          <cell r="B204" t="str">
            <v>Аренда транспортного средства</v>
          </cell>
          <cell r="C204">
            <v>288</v>
          </cell>
          <cell r="D204">
            <v>336</v>
          </cell>
        </row>
        <row r="205">
          <cell r="B205" t="str">
            <v>Аренда федерального и муниципального имущества</v>
          </cell>
          <cell r="C205">
            <v>0</v>
          </cell>
          <cell r="D205">
            <v>0</v>
          </cell>
        </row>
        <row r="206">
          <cell r="B206" t="str">
            <v>Водоотведение</v>
          </cell>
          <cell r="C206">
            <v>0</v>
          </cell>
          <cell r="D206">
            <v>0</v>
          </cell>
        </row>
        <row r="207">
          <cell r="B207" t="str">
            <v>Водоснабжение</v>
          </cell>
          <cell r="C207">
            <v>86.308531200000019</v>
          </cell>
          <cell r="D207">
            <v>88.063419999999994</v>
          </cell>
        </row>
        <row r="208">
          <cell r="B208" t="str">
            <v>Вывоз и утилизация мусора</v>
          </cell>
          <cell r="C208">
            <v>90.369475775999987</v>
          </cell>
          <cell r="D208">
            <v>98.018820000000005</v>
          </cell>
        </row>
        <row r="209">
          <cell r="B209" t="str">
            <v>Газоснабжение</v>
          </cell>
          <cell r="C209">
            <v>0</v>
          </cell>
          <cell r="D209">
            <v>0</v>
          </cell>
        </row>
        <row r="210">
          <cell r="B210" t="str">
            <v>Дезинфекция, дезинсекция и дератизация</v>
          </cell>
          <cell r="C210">
            <v>0</v>
          </cell>
          <cell r="D210">
            <v>0</v>
          </cell>
        </row>
        <row r="211">
          <cell r="B211" t="str">
            <v>Изготовление макетов</v>
          </cell>
          <cell r="C211">
            <v>0</v>
          </cell>
          <cell r="D211">
            <v>0</v>
          </cell>
        </row>
        <row r="212">
          <cell r="B212" t="str">
            <v>Изготовление технической документации</v>
          </cell>
          <cell r="C212">
            <v>199.98</v>
          </cell>
          <cell r="D212">
            <v>100</v>
          </cell>
        </row>
        <row r="213">
          <cell r="B213" t="str">
            <v>Изобретательство и рационализаторство</v>
          </cell>
          <cell r="C213">
            <v>0</v>
          </cell>
          <cell r="D213">
            <v>0</v>
          </cell>
        </row>
        <row r="214">
          <cell r="B214" t="str">
            <v>Интернет</v>
          </cell>
          <cell r="C214">
            <v>627.92600000000016</v>
          </cell>
          <cell r="D214">
            <v>647.73</v>
          </cell>
        </row>
        <row r="215">
          <cell r="B215" t="str">
            <v>Лизинг</v>
          </cell>
          <cell r="C215">
            <v>0</v>
          </cell>
          <cell r="D215">
            <v>0</v>
          </cell>
        </row>
        <row r="216">
          <cell r="B216" t="str">
            <v>Лицензии на программные продукты</v>
          </cell>
          <cell r="C216">
            <v>38523.204749999997</v>
          </cell>
          <cell r="D216">
            <v>46399.3537</v>
          </cell>
        </row>
        <row r="217">
          <cell r="B217" t="str">
            <v>Настройка и ремонт сетевой инфраструктуры, оборудования и оргтехники</v>
          </cell>
          <cell r="C217">
            <v>4942.1999999999989</v>
          </cell>
          <cell r="D217">
            <v>1691.4660000000001</v>
          </cell>
        </row>
        <row r="218">
          <cell r="B218" t="str">
            <v>Охрана и охранная сигнализация</v>
          </cell>
          <cell r="C218">
            <v>2418.6122599999999</v>
          </cell>
          <cell r="D218">
            <v>2293.2599999999993</v>
          </cell>
        </row>
        <row r="219">
          <cell r="B219" t="str">
            <v>Охрана труда</v>
          </cell>
          <cell r="C219">
            <v>2770.9479999999999</v>
          </cell>
          <cell r="D219">
            <v>2646.08</v>
          </cell>
        </row>
        <row r="220">
          <cell r="B220" t="str">
            <v>Поверка приборов</v>
          </cell>
          <cell r="C220">
            <v>450</v>
          </cell>
          <cell r="D220">
            <v>612.74363999999991</v>
          </cell>
        </row>
        <row r="221">
          <cell r="B221" t="str">
            <v>Пожарная сигнализация и безопасность</v>
          </cell>
          <cell r="C221">
            <v>22.2</v>
          </cell>
          <cell r="D221">
            <v>22.200000000000003</v>
          </cell>
        </row>
        <row r="222">
          <cell r="B222" t="str">
            <v>Почтовые расходы</v>
          </cell>
          <cell r="C222">
            <v>499.26959999999991</v>
          </cell>
          <cell r="D222">
            <v>600</v>
          </cell>
        </row>
        <row r="223">
          <cell r="B223" t="str">
            <v>Расходы на имидж и бренд</v>
          </cell>
          <cell r="C223">
            <v>1614.0940000000001</v>
          </cell>
          <cell r="D223">
            <v>560.18299999999999</v>
          </cell>
        </row>
        <row r="224">
          <cell r="B224" t="str">
            <v>Расходы на обучение персонала и участие в семинарах</v>
          </cell>
          <cell r="C224">
            <v>2289.85</v>
          </cell>
          <cell r="D224">
            <v>4138.6000000000004</v>
          </cell>
        </row>
        <row r="225">
          <cell r="B225" t="str">
            <v>Расходы по защите гос. тайны</v>
          </cell>
          <cell r="C225">
            <v>0</v>
          </cell>
          <cell r="D225">
            <v>0</v>
          </cell>
        </row>
        <row r="226">
          <cell r="B226" t="str">
            <v>Расходы по лицензированию деятельности, сертификации и стандартизации</v>
          </cell>
          <cell r="C226">
            <v>3915.4</v>
          </cell>
          <cell r="D226">
            <v>1500</v>
          </cell>
        </row>
        <row r="227">
          <cell r="B227" t="str">
            <v>Расходы по очистке акватории</v>
          </cell>
          <cell r="C227">
            <v>0</v>
          </cell>
          <cell r="D227">
            <v>0</v>
          </cell>
        </row>
        <row r="228">
          <cell r="B228" t="str">
            <v>Расходы по целевому набору персонала</v>
          </cell>
          <cell r="C228">
            <v>0</v>
          </cell>
          <cell r="D228">
            <v>153.50399999999999</v>
          </cell>
        </row>
        <row r="229">
          <cell r="B229" t="str">
            <v>Расходы, связанные с получением кредитов</v>
          </cell>
          <cell r="C229">
            <v>0</v>
          </cell>
          <cell r="D229">
            <v>0</v>
          </cell>
        </row>
        <row r="230">
          <cell r="B230" t="str">
            <v>Резерв на гарантийное обслуживание</v>
          </cell>
          <cell r="C230">
            <v>0</v>
          </cell>
          <cell r="D230">
            <v>0</v>
          </cell>
        </row>
        <row r="231">
          <cell r="B231" t="str">
            <v>Ремонт зданий и сооружений</v>
          </cell>
          <cell r="C231">
            <v>0</v>
          </cell>
          <cell r="D231">
            <v>0</v>
          </cell>
        </row>
        <row r="232">
          <cell r="B232" t="str">
            <v>Ремонт и техническое обслуживание станков и оборудования</v>
          </cell>
          <cell r="C232">
            <v>0</v>
          </cell>
          <cell r="D232">
            <v>260</v>
          </cell>
        </row>
        <row r="233">
          <cell r="B233" t="str">
            <v>Ремонт и техническое обслуживание транспортных средств</v>
          </cell>
          <cell r="C233">
            <v>0</v>
          </cell>
          <cell r="D233">
            <v>2886.4799999999996</v>
          </cell>
        </row>
        <row r="234">
          <cell r="B234" t="str">
            <v>Содержание транспортных средств</v>
          </cell>
          <cell r="C234">
            <v>1680</v>
          </cell>
          <cell r="D234">
            <v>324.71999999999997</v>
          </cell>
        </row>
        <row r="235">
          <cell r="B235" t="str">
            <v>Добровольное страхование имущества, ответственности и деятельности предприятия</v>
          </cell>
          <cell r="C235">
            <v>0</v>
          </cell>
          <cell r="D235">
            <v>0</v>
          </cell>
        </row>
        <row r="236">
          <cell r="B236" t="str">
            <v>Обязательное страхование имущества, ответственности и деятельности предприятия</v>
          </cell>
          <cell r="C236">
            <v>3.6</v>
          </cell>
          <cell r="D236">
            <v>3.6</v>
          </cell>
        </row>
        <row r="237">
          <cell r="B237" t="str">
            <v>Страхование объектов незавершенного строительства</v>
          </cell>
          <cell r="C237">
            <v>0</v>
          </cell>
          <cell r="D237">
            <v>0</v>
          </cell>
        </row>
        <row r="238">
          <cell r="B238" t="str">
            <v>ДМС персонала</v>
          </cell>
          <cell r="C238">
            <v>3958.2370000000001</v>
          </cell>
          <cell r="D238">
            <v>3756.5</v>
          </cell>
        </row>
        <row r="239">
          <cell r="B239" t="str">
            <v>Добровольное страхование персонала от несчастных случаев</v>
          </cell>
          <cell r="C239">
            <v>99</v>
          </cell>
          <cell r="D239">
            <v>368.5</v>
          </cell>
        </row>
        <row r="240">
          <cell r="B240" t="str">
            <v>Страхование финансовых рисков</v>
          </cell>
          <cell r="C240">
            <v>0</v>
          </cell>
          <cell r="D240">
            <v>0</v>
          </cell>
        </row>
        <row r="241">
          <cell r="B241" t="str">
            <v>Добровольное страхование автотранспорта (КАСКО)</v>
          </cell>
          <cell r="C241">
            <v>280</v>
          </cell>
          <cell r="D241">
            <v>300</v>
          </cell>
        </row>
        <row r="242">
          <cell r="B242" t="str">
            <v>Обязательное страхование автотранспорта (ОСАГО)</v>
          </cell>
          <cell r="C242">
            <v>79.612000000000023</v>
          </cell>
          <cell r="D242">
            <v>84</v>
          </cell>
        </row>
        <row r="243">
          <cell r="B243" t="str">
            <v>Теплоэнергия</v>
          </cell>
          <cell r="C243">
            <v>1963.4477668000002</v>
          </cell>
          <cell r="D243">
            <v>2004.65005</v>
          </cell>
        </row>
        <row r="244">
          <cell r="B244" t="str">
            <v>Техническая инвентаризация объектов</v>
          </cell>
          <cell r="C244">
            <v>0</v>
          </cell>
          <cell r="D244">
            <v>0</v>
          </cell>
        </row>
        <row r="245">
          <cell r="B245" t="str">
            <v>Транспортно-заготовительные расходы</v>
          </cell>
          <cell r="C245">
            <v>0</v>
          </cell>
          <cell r="D245">
            <v>0</v>
          </cell>
        </row>
        <row r="246">
          <cell r="B246" t="str">
            <v>Услуги агента/ комиссионера</v>
          </cell>
          <cell r="C246">
            <v>0</v>
          </cell>
          <cell r="D246">
            <v>0</v>
          </cell>
        </row>
        <row r="247">
          <cell r="B247" t="str">
            <v>Услуги аудиторские</v>
          </cell>
          <cell r="C247">
            <v>116.18</v>
          </cell>
          <cell r="D247">
            <v>128.08799999999999</v>
          </cell>
        </row>
        <row r="248">
          <cell r="B248" t="str">
            <v>Услуги консультационные</v>
          </cell>
          <cell r="C248">
            <v>7317.3999999999987</v>
          </cell>
          <cell r="D248">
            <v>1662.8999999999999</v>
          </cell>
        </row>
        <row r="249">
          <cell r="B249" t="str">
            <v>Услуги мобильной связи</v>
          </cell>
          <cell r="C249">
            <v>420</v>
          </cell>
          <cell r="D249">
            <v>420</v>
          </cell>
        </row>
        <row r="250">
          <cell r="B250" t="str">
            <v>Услуги надзорных органов</v>
          </cell>
          <cell r="C250">
            <v>0</v>
          </cell>
          <cell r="D250">
            <v>0</v>
          </cell>
        </row>
        <row r="251">
          <cell r="B251" t="str">
            <v>Услуги перевода</v>
          </cell>
          <cell r="C251">
            <v>0</v>
          </cell>
          <cell r="D251">
            <v>0</v>
          </cell>
        </row>
        <row r="252">
          <cell r="B252" t="str">
            <v>Услуги перегона судна</v>
          </cell>
          <cell r="C252">
            <v>0</v>
          </cell>
          <cell r="D252">
            <v>0</v>
          </cell>
        </row>
        <row r="253">
          <cell r="B253" t="str">
            <v>Услуги по группе компаний ДЦСС</v>
          </cell>
          <cell r="C253">
            <v>4156.281847999996</v>
          </cell>
          <cell r="D253">
            <v>11344.172136640002</v>
          </cell>
        </row>
        <row r="254">
          <cell r="B254" t="str">
            <v>Услуги по договорам гражданско-правового характера</v>
          </cell>
          <cell r="C254">
            <v>0</v>
          </cell>
          <cell r="D254">
            <v>0</v>
          </cell>
        </row>
        <row r="255">
          <cell r="B255" t="str">
            <v>Услуги по набору персонала</v>
          </cell>
          <cell r="C255">
            <v>325</v>
          </cell>
          <cell r="D255">
            <v>348.29999999999995</v>
          </cell>
        </row>
        <row r="256">
          <cell r="B256" t="str">
            <v>Услуги по обслуживанию информационного и программного обеспечения</v>
          </cell>
          <cell r="C256">
            <v>4530.6657999999989</v>
          </cell>
          <cell r="D256">
            <v>5203.1023399999995</v>
          </cell>
        </row>
        <row r="257">
          <cell r="B257" t="str">
            <v>Услуги по оценке имущества</v>
          </cell>
          <cell r="C257">
            <v>0</v>
          </cell>
          <cell r="D257">
            <v>0</v>
          </cell>
        </row>
        <row r="258">
          <cell r="B258" t="str">
            <v>Услуги по содержанию зданий и помещений</v>
          </cell>
          <cell r="C258">
            <v>9741.1396040000127</v>
          </cell>
          <cell r="D258">
            <v>10067.887507516001</v>
          </cell>
        </row>
        <row r="259">
          <cell r="B259" t="str">
            <v>Услуги по управлению обществом</v>
          </cell>
          <cell r="C259">
            <v>14772.052799999999</v>
          </cell>
          <cell r="D259">
            <v>14772.052799999999</v>
          </cell>
        </row>
        <row r="260">
          <cell r="B260" t="str">
            <v>Услуги проектных организаций</v>
          </cell>
          <cell r="C260">
            <v>0</v>
          </cell>
          <cell r="D260">
            <v>0</v>
          </cell>
        </row>
        <row r="261">
          <cell r="B261" t="str">
            <v>Услуги производственного характера</v>
          </cell>
          <cell r="C261">
            <v>0</v>
          </cell>
          <cell r="D261">
            <v>0</v>
          </cell>
        </row>
        <row r="262">
          <cell r="B262" t="str">
            <v>Услуги регистратора</v>
          </cell>
          <cell r="C262">
            <v>0</v>
          </cell>
          <cell r="D262">
            <v>0</v>
          </cell>
        </row>
        <row r="263">
          <cell r="B263" t="str">
            <v>Услуги стационарной связи</v>
          </cell>
          <cell r="C263">
            <v>15</v>
          </cell>
          <cell r="D263">
            <v>7.1999999999999984</v>
          </cell>
        </row>
        <row r="264">
          <cell r="B264" t="str">
            <v>Услуги транспортные</v>
          </cell>
          <cell r="C264">
            <v>320</v>
          </cell>
          <cell r="D264">
            <v>320</v>
          </cell>
        </row>
        <row r="265">
          <cell r="B265" t="str">
            <v>Услуги юридические, нотариальные и визовые</v>
          </cell>
          <cell r="C265">
            <v>45</v>
          </cell>
          <cell r="D265">
            <v>36</v>
          </cell>
        </row>
        <row r="266">
          <cell r="B266" t="str">
            <v>Участие в выставках и конференциях</v>
          </cell>
          <cell r="C266">
            <v>2685</v>
          </cell>
          <cell r="D266">
            <v>52.098889999999997</v>
          </cell>
        </row>
        <row r="267">
          <cell r="B267" t="str">
            <v>Электроэнергия</v>
          </cell>
          <cell r="C267">
            <v>2217.289155291428</v>
          </cell>
          <cell r="D267">
            <v>2204.9197300000001</v>
          </cell>
        </row>
        <row r="268">
          <cell r="B268" t="str">
            <v>Прочие накладные расходы, в т. ч.</v>
          </cell>
          <cell r="C268">
            <v>7906.680000000003</v>
          </cell>
          <cell r="D268">
            <v>5714</v>
          </cell>
        </row>
        <row r="269">
          <cell r="B269" t="str">
            <v>Госпошлина, регистрационные сборы</v>
          </cell>
          <cell r="C269">
            <v>54</v>
          </cell>
          <cell r="D269">
            <v>54</v>
          </cell>
        </row>
        <row r="270">
          <cell r="B270" t="str">
            <v>Компенсация расходов сотрудникам за использование личного автотранспорта</v>
          </cell>
          <cell r="C270">
            <v>0</v>
          </cell>
          <cell r="D270">
            <v>0</v>
          </cell>
        </row>
        <row r="271">
          <cell r="B271" t="str">
            <v>Командировочные расходы</v>
          </cell>
          <cell r="C271">
            <v>6184.0000000000027</v>
          </cell>
          <cell r="D271">
            <v>4000.0000000000005</v>
          </cell>
        </row>
        <row r="272">
          <cell r="B272" t="str">
            <v>Представительские расходы</v>
          </cell>
          <cell r="C272">
            <v>514</v>
          </cell>
          <cell r="D272">
            <v>1210</v>
          </cell>
        </row>
        <row r="273">
          <cell r="B273" t="str">
            <v>Расходы по банковской гарантии</v>
          </cell>
          <cell r="C273">
            <v>0</v>
          </cell>
          <cell r="D273">
            <v>0</v>
          </cell>
        </row>
        <row r="274">
          <cell r="B274" t="str">
            <v>Расходы социального характера</v>
          </cell>
          <cell r="C274">
            <v>1154.6800000000003</v>
          </cell>
          <cell r="D274">
            <v>450</v>
          </cell>
        </row>
        <row r="275">
          <cell r="B275" t="str">
            <v>Бумага для офисной техники</v>
          </cell>
          <cell r="C275">
            <v>0</v>
          </cell>
          <cell r="D275">
            <v>0</v>
          </cell>
        </row>
        <row r="276">
          <cell r="B276" t="str">
            <v>резервная статья</v>
          </cell>
          <cell r="C276">
            <v>0</v>
          </cell>
          <cell r="D276">
            <v>0</v>
          </cell>
        </row>
        <row r="277">
          <cell r="B277" t="str">
            <v>резервная статья</v>
          </cell>
          <cell r="C277">
            <v>0</v>
          </cell>
          <cell r="D277">
            <v>0</v>
          </cell>
        </row>
        <row r="278">
          <cell r="B278" t="str">
            <v>резервная статья</v>
          </cell>
          <cell r="C278">
            <v>0</v>
          </cell>
          <cell r="D278">
            <v>0</v>
          </cell>
        </row>
        <row r="279">
          <cell r="B279" t="str">
            <v>резервная статья</v>
          </cell>
          <cell r="C279">
            <v>0</v>
          </cell>
          <cell r="D279">
            <v>0</v>
          </cell>
        </row>
        <row r="280">
          <cell r="B280" t="str">
            <v>резервная статья</v>
          </cell>
          <cell r="C280">
            <v>0</v>
          </cell>
          <cell r="D280">
            <v>0</v>
          </cell>
        </row>
        <row r="281">
          <cell r="B281" t="str">
            <v>резервная статья</v>
          </cell>
          <cell r="C281">
            <v>0</v>
          </cell>
          <cell r="D281">
            <v>0</v>
          </cell>
        </row>
        <row r="282">
          <cell r="B282" t="str">
            <v>резервная статья</v>
          </cell>
          <cell r="C282">
            <v>0</v>
          </cell>
          <cell r="D282">
            <v>0</v>
          </cell>
        </row>
        <row r="283">
          <cell r="B283" t="str">
            <v>резервная статья</v>
          </cell>
          <cell r="C283">
            <v>0</v>
          </cell>
          <cell r="D283">
            <v>0</v>
          </cell>
        </row>
        <row r="284">
          <cell r="B284" t="str">
            <v>резервная статья</v>
          </cell>
          <cell r="C284">
            <v>0</v>
          </cell>
          <cell r="D284">
            <v>0</v>
          </cell>
        </row>
        <row r="285">
          <cell r="B285" t="str">
            <v>Оплата труда всего, в т. ч.</v>
          </cell>
          <cell r="C285">
            <v>831655.40292786167</v>
          </cell>
          <cell r="D285">
            <v>912684.60188315588</v>
          </cell>
        </row>
        <row r="286">
          <cell r="B286" t="str">
            <v>Выплата зарплаты</v>
          </cell>
          <cell r="C286">
            <v>567184.11911025632</v>
          </cell>
          <cell r="D286">
            <v>621192.45166622126</v>
          </cell>
        </row>
        <row r="287">
          <cell r="B287" t="str">
            <v>Уплата НДФЛ</v>
          </cell>
          <cell r="C287">
            <v>82587.663407279702</v>
          </cell>
          <cell r="D287">
            <v>92821.860593803169</v>
          </cell>
        </row>
        <row r="288">
          <cell r="B288" t="str">
            <v>Страховые взносы во внебюджетные фонды</v>
          </cell>
          <cell r="C288">
            <v>181883.62041032556</v>
          </cell>
          <cell r="D288">
            <v>198670.28962313145</v>
          </cell>
        </row>
        <row r="289">
          <cell r="B289" t="str">
            <v>Расчеты по налогам и сборам</v>
          </cell>
          <cell r="C289">
            <v>211546.16169990299</v>
          </cell>
          <cell r="D289">
            <v>183558.13686506503</v>
          </cell>
        </row>
        <row r="290">
          <cell r="B290" t="str">
            <v>Водный налог</v>
          </cell>
          <cell r="C290">
            <v>0</v>
          </cell>
          <cell r="D290">
            <v>0</v>
          </cell>
        </row>
        <row r="291">
          <cell r="B291" t="str">
            <v>Сбор за пользование водными объектами</v>
          </cell>
          <cell r="C291">
            <v>0</v>
          </cell>
          <cell r="D291">
            <v>0</v>
          </cell>
        </row>
        <row r="292">
          <cell r="B292" t="str">
            <v>Налог на землю</v>
          </cell>
          <cell r="C292">
            <v>0</v>
          </cell>
          <cell r="D292">
            <v>0</v>
          </cell>
        </row>
        <row r="293">
          <cell r="B293" t="str">
            <v>Налог на имущество</v>
          </cell>
          <cell r="C293">
            <v>44.661999999999999</v>
          </cell>
          <cell r="D293">
            <v>26.148</v>
          </cell>
        </row>
        <row r="294">
          <cell r="B294" t="str">
            <v>НДС</v>
          </cell>
          <cell r="C294">
            <v>204406.938829903</v>
          </cell>
          <cell r="D294">
            <v>180227.5562297804</v>
          </cell>
        </row>
        <row r="295">
          <cell r="B295" t="str">
            <v>Плата за негативное воздействие на окружающую среду</v>
          </cell>
          <cell r="C295">
            <v>0</v>
          </cell>
          <cell r="D295">
            <v>0</v>
          </cell>
        </row>
        <row r="296">
          <cell r="B296" t="str">
            <v>Дорожный сбор</v>
          </cell>
          <cell r="C296">
            <v>0</v>
          </cell>
          <cell r="D296">
            <v>0</v>
          </cell>
        </row>
        <row r="297">
          <cell r="B297" t="str">
            <v>Транспортный налог</v>
          </cell>
          <cell r="C297">
            <v>159.56087000000002</v>
          </cell>
          <cell r="D297">
            <v>191.739</v>
          </cell>
        </row>
        <row r="298">
          <cell r="B298" t="str">
            <v>Налог на прибыль</v>
          </cell>
          <cell r="C298">
            <v>6935</v>
          </cell>
          <cell r="D298">
            <v>3112.6936352845919</v>
          </cell>
        </row>
        <row r="299">
          <cell r="B299" t="str">
            <v>Реструктуризация налогов</v>
          </cell>
          <cell r="D299">
            <v>0</v>
          </cell>
        </row>
        <row r="300">
          <cell r="B300" t="str">
            <v>Финансовые услуги</v>
          </cell>
          <cell r="C300">
            <v>453</v>
          </cell>
          <cell r="D300">
            <v>453</v>
          </cell>
        </row>
        <row r="301">
          <cell r="B301" t="str">
            <v>Расходы на услуги банков</v>
          </cell>
          <cell r="C301">
            <v>453</v>
          </cell>
          <cell r="D301">
            <v>453</v>
          </cell>
        </row>
        <row r="302">
          <cell r="B302" t="str">
            <v>Проценты по займам</v>
          </cell>
          <cell r="D302">
            <v>0</v>
          </cell>
        </row>
        <row r="303">
          <cell r="B303" t="str">
            <v>Проценты по кредитам</v>
          </cell>
          <cell r="D303">
            <v>0</v>
          </cell>
        </row>
        <row r="304">
          <cell r="B304" t="str">
            <v>Прочее</v>
          </cell>
          <cell r="C304">
            <v>2942.66941</v>
          </cell>
          <cell r="D304">
            <v>2412.9699999999998</v>
          </cell>
        </row>
        <row r="305">
          <cell r="B305" t="str">
            <v>Штрафы, пени, неустойки</v>
          </cell>
          <cell r="D305">
            <v>0</v>
          </cell>
        </row>
        <row r="306">
          <cell r="B306" t="str">
            <v>Материальная помощь</v>
          </cell>
          <cell r="C306">
            <v>829.99999999999989</v>
          </cell>
          <cell r="D306">
            <v>940.53</v>
          </cell>
        </row>
        <row r="307">
          <cell r="B307" t="str">
            <v>Прочие налоги и сборы</v>
          </cell>
          <cell r="D307">
            <v>0</v>
          </cell>
        </row>
        <row r="308">
          <cell r="B308" t="str">
            <v>Расходы на культурно-массовые мероприятия</v>
          </cell>
          <cell r="C308">
            <v>1472</v>
          </cell>
          <cell r="D308">
            <v>1472.44</v>
          </cell>
        </row>
        <row r="309">
          <cell r="B309" t="str">
            <v>Расходы по аренде помещений, ОС, земельных участков</v>
          </cell>
          <cell r="D309">
            <v>0</v>
          </cell>
        </row>
        <row r="310">
          <cell r="B310" t="str">
            <v>Возврат аванса покупателю</v>
          </cell>
          <cell r="D310">
            <v>0</v>
          </cell>
        </row>
        <row r="311">
          <cell r="B311" t="str">
            <v>Выплаты по договорам поручительства</v>
          </cell>
          <cell r="D311">
            <v>0</v>
          </cell>
        </row>
        <row r="312">
          <cell r="B312" t="str">
            <v>Выплаты по договорам цессии</v>
          </cell>
          <cell r="D312">
            <v>0</v>
          </cell>
        </row>
        <row r="313">
          <cell r="B313" t="str">
            <v>Выплаты на участие в конкурсе (тендере)</v>
          </cell>
          <cell r="D313">
            <v>0</v>
          </cell>
        </row>
        <row r="314">
          <cell r="B314" t="str">
            <v>Благотворительность и спонсорская помощь</v>
          </cell>
          <cell r="D314">
            <v>0</v>
          </cell>
        </row>
        <row r="315">
          <cell r="B315" t="str">
            <v>Прочие расходы</v>
          </cell>
          <cell r="C315">
            <v>640.66940999999997</v>
          </cell>
          <cell r="D315">
            <v>0</v>
          </cell>
        </row>
        <row r="316">
          <cell r="B316" t="str">
            <v>Чистые денежные средства от операционной деятельности</v>
          </cell>
          <cell r="C316">
            <v>6426.9123578439467</v>
          </cell>
          <cell r="D316">
            <v>233148.87021162943</v>
          </cell>
        </row>
        <row r="318">
          <cell r="B318" t="str">
            <v>Приток от инвестиционной деятельности, в т.ч.:</v>
          </cell>
          <cell r="C318">
            <v>400</v>
          </cell>
          <cell r="D318">
            <v>0</v>
          </cell>
        </row>
        <row r="319">
          <cell r="B319" t="str">
            <v>Поступления от продажи объектов основных средств</v>
          </cell>
          <cell r="C319">
            <v>400</v>
          </cell>
          <cell r="D319">
            <v>0</v>
          </cell>
        </row>
        <row r="320">
          <cell r="B320" t="str">
            <v>Продажа ценных бумаг и иных финансовых вложений</v>
          </cell>
          <cell r="C320">
            <v>0</v>
          </cell>
          <cell r="D320">
            <v>0</v>
          </cell>
        </row>
        <row r="321">
          <cell r="B321" t="str">
            <v>Поступление дивидендов</v>
          </cell>
          <cell r="C321">
            <v>0</v>
          </cell>
          <cell r="D321">
            <v>0</v>
          </cell>
        </row>
        <row r="322">
          <cell r="B322" t="str">
            <v>Поступления по ФЦП</v>
          </cell>
          <cell r="C322">
            <v>0</v>
          </cell>
          <cell r="D322">
            <v>0</v>
          </cell>
        </row>
        <row r="323">
          <cell r="B323" t="str">
            <v>Прочие инвестиционные поступления</v>
          </cell>
          <cell r="C323">
            <v>0</v>
          </cell>
          <cell r="D323">
            <v>0</v>
          </cell>
        </row>
        <row r="324">
          <cell r="B324" t="str">
            <v>Отток от инвестиционной деятельности
Прямые платежи по видам инв. деятельности, в т.ч.:</v>
          </cell>
          <cell r="C324">
            <v>38578.465750000003</v>
          </cell>
          <cell r="D324">
            <v>61884.702680000002</v>
          </cell>
        </row>
        <row r="325">
          <cell r="B325" t="str">
            <v>Приобретение земельных участков</v>
          </cell>
          <cell r="C325">
            <v>0</v>
          </cell>
          <cell r="D325">
            <v>0</v>
          </cell>
        </row>
        <row r="326">
          <cell r="B326" t="str">
            <v>Приобретение нематериальных активов</v>
          </cell>
          <cell r="C326">
            <v>0</v>
          </cell>
          <cell r="D326">
            <v>0</v>
          </cell>
        </row>
        <row r="327">
          <cell r="B327" t="str">
            <v>Приобретение объектов природопользования</v>
          </cell>
          <cell r="C327">
            <v>0</v>
          </cell>
          <cell r="D327">
            <v>0</v>
          </cell>
        </row>
        <row r="328">
          <cell r="B328" t="str">
            <v>Приобретение объектов основных средств</v>
          </cell>
          <cell r="C328">
            <v>38578.465750000003</v>
          </cell>
          <cell r="D328">
            <v>61884.702680000002</v>
          </cell>
        </row>
        <row r="329">
          <cell r="B329" t="str">
            <v>Создание и модернизация объектов основных средств и НМА</v>
          </cell>
          <cell r="C329">
            <v>0</v>
          </cell>
          <cell r="D329">
            <v>0</v>
          </cell>
        </row>
        <row r="330">
          <cell r="B330" t="str">
            <v>Прочие инвестиционные расходы, в т.ч.:</v>
          </cell>
          <cell r="C330">
            <v>0</v>
          </cell>
          <cell r="D330">
            <v>0</v>
          </cell>
        </row>
        <row r="331">
          <cell r="B331" t="str">
            <v xml:space="preserve">Проценты по кредитам </v>
          </cell>
          <cell r="C331">
            <v>0</v>
          </cell>
          <cell r="D331">
            <v>0</v>
          </cell>
        </row>
        <row r="332">
          <cell r="B332" t="str">
            <v>Проценты по займам</v>
          </cell>
          <cell r="C332">
            <v>0</v>
          </cell>
          <cell r="D332">
            <v>0</v>
          </cell>
        </row>
        <row r="333">
          <cell r="B333" t="str">
            <v>Приобретение ценных бумаг и иных финансовых вложений</v>
          </cell>
          <cell r="C333">
            <v>0</v>
          </cell>
          <cell r="D333">
            <v>0</v>
          </cell>
        </row>
        <row r="334">
          <cell r="B334" t="str">
            <v>Прочие инвестиционные расходы</v>
          </cell>
          <cell r="C334">
            <v>0</v>
          </cell>
          <cell r="D334">
            <v>0</v>
          </cell>
        </row>
        <row r="335">
          <cell r="B335" t="str">
            <v>Чистые денежные средства от инвестиционной деятельности</v>
          </cell>
          <cell r="C335">
            <v>-38178.465750000003</v>
          </cell>
          <cell r="D335">
            <v>-61884.702680000002</v>
          </cell>
        </row>
        <row r="337">
          <cell r="B337" t="str">
            <v>Приток от финансовой деятельности, в т.ч.:</v>
          </cell>
          <cell r="C337">
            <v>570.78030000000001</v>
          </cell>
          <cell r="D337">
            <v>0</v>
          </cell>
        </row>
        <row r="338">
          <cell r="B338" t="str">
            <v>Привлечение кредита</v>
          </cell>
          <cell r="D338">
            <v>0</v>
          </cell>
        </row>
        <row r="339">
          <cell r="B339" t="str">
            <v>Привлечение займа</v>
          </cell>
          <cell r="D339">
            <v>0</v>
          </cell>
        </row>
        <row r="340">
          <cell r="B340" t="str">
            <v>Возврат (получение) займа</v>
          </cell>
          <cell r="D340">
            <v>0</v>
          </cell>
        </row>
        <row r="341">
          <cell r="B341" t="str">
            <v>Возврат (получение) депозита</v>
          </cell>
          <cell r="D341">
            <v>0</v>
          </cell>
        </row>
        <row r="342">
          <cell r="B342" t="str">
            <v>Поступление % по займу за период</v>
          </cell>
          <cell r="D342">
            <v>0</v>
          </cell>
        </row>
        <row r="343">
          <cell r="B343" t="str">
            <v>Поступление % по депозиту за период</v>
          </cell>
          <cell r="C343">
            <v>538.42708000000005</v>
          </cell>
          <cell r="D343">
            <v>0</v>
          </cell>
        </row>
        <row r="344">
          <cell r="B344" t="str">
            <v>Поступление субсидий</v>
          </cell>
          <cell r="C344">
            <v>32.35322</v>
          </cell>
          <cell r="D344">
            <v>0</v>
          </cell>
        </row>
        <row r="345">
          <cell r="B345" t="str">
            <v>Курсовая разница положительная</v>
          </cell>
          <cell r="D345">
            <v>0</v>
          </cell>
        </row>
        <row r="346">
          <cell r="B346" t="str">
            <v>Прочие финансовые поступления</v>
          </cell>
          <cell r="D346">
            <v>0</v>
          </cell>
        </row>
        <row r="347">
          <cell r="B347" t="str">
            <v>Отток от финансовой деятельности, в т.ч.:</v>
          </cell>
          <cell r="C347">
            <v>0</v>
          </cell>
          <cell r="D347">
            <v>0</v>
          </cell>
        </row>
        <row r="348">
          <cell r="B348" t="str">
            <v>Погашение кредита</v>
          </cell>
          <cell r="D348">
            <v>0</v>
          </cell>
        </row>
        <row r="349">
          <cell r="B349" t="str">
            <v>Погашение займа</v>
          </cell>
          <cell r="D349">
            <v>0</v>
          </cell>
        </row>
        <row r="350">
          <cell r="B350" t="str">
            <v>Размещение (выдача) займа</v>
          </cell>
          <cell r="D350">
            <v>0</v>
          </cell>
        </row>
        <row r="351">
          <cell r="B351" t="str">
            <v>Размещение (выдача) депозита</v>
          </cell>
          <cell r="D351">
            <v>0</v>
          </cell>
        </row>
        <row r="352">
          <cell r="B352" t="str">
            <v>Погашение обязательств по финансовой аренде (лизинг)</v>
          </cell>
          <cell r="D352">
            <v>0</v>
          </cell>
        </row>
        <row r="353">
          <cell r="B353" t="str">
            <v>Курсовая разница отрицательная</v>
          </cell>
          <cell r="D353">
            <v>0</v>
          </cell>
        </row>
        <row r="354">
          <cell r="B354" t="str">
            <v>На выплату дивидендов, в т.ч.:</v>
          </cell>
          <cell r="C354">
            <v>0</v>
          </cell>
          <cell r="D354">
            <v>0</v>
          </cell>
        </row>
        <row r="355">
          <cell r="B355" t="str">
            <v>Дивиденды</v>
          </cell>
          <cell r="D355">
            <v>0</v>
          </cell>
        </row>
        <row r="356">
          <cell r="B356" t="str">
            <v>Налоги с дивидендов</v>
          </cell>
          <cell r="D35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91">
          <cell r="B191" t="str">
            <v>Приобретение объектов основных средств, в т.ч.:</v>
          </cell>
          <cell r="C191">
            <v>82598.934409999987</v>
          </cell>
          <cell r="D191">
            <v>38578.465750000003</v>
          </cell>
          <cell r="E191">
            <v>61884.702680000002</v>
          </cell>
        </row>
        <row r="192">
          <cell r="B192" t="str">
            <v>ИОУ_Станки, машины и пр. оборудование</v>
          </cell>
          <cell r="C192">
            <v>42816.074599999993</v>
          </cell>
          <cell r="D192">
            <v>16908.225999999999</v>
          </cell>
          <cell r="E192">
            <v>18267.73</v>
          </cell>
        </row>
        <row r="193">
          <cell r="B193" t="str">
            <v>ИОУ_Транспортные средства</v>
          </cell>
          <cell r="C193">
            <v>8034</v>
          </cell>
          <cell r="D193">
            <v>6500</v>
          </cell>
          <cell r="E193">
            <v>0</v>
          </cell>
        </row>
        <row r="194">
          <cell r="B194" t="str">
            <v>ИОУ_Вычислительная и орг. Техника</v>
          </cell>
          <cell r="C194">
            <v>31748.859810000002</v>
          </cell>
          <cell r="D194">
            <v>15170.239750000001</v>
          </cell>
          <cell r="E194">
            <v>43616.972679999999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амонюк Сергей Владимирович" refreshedDate="44545.466632638891" createdVersion="6" refreshedVersion="6" minRefreshableVersion="3" recordCount="92">
  <cacheSource type="worksheet">
    <worksheetSource ref="A11:P97" sheet="TDSheet"/>
  </cacheSource>
  <cacheFields count="34">
    <cacheField name="1" numFmtId="0">
      <sharedItems/>
    </cacheField>
    <cacheField name="2" numFmtId="0">
      <sharedItems/>
    </cacheField>
    <cacheField name="3" numFmtId="0">
      <sharedItems/>
    </cacheField>
    <cacheField name="4" numFmtId="0">
      <sharedItems count="32">
        <s v="Канцелярские товары"/>
        <s v="Материалы и запчасти для ремонта и технического обслуживания транспортных средств"/>
        <s v="ИОУ_Станки, машины и пр. оборудование"/>
        <s v="Услуги консультационные"/>
        <s v="Услуги проектных организаций"/>
        <s v="Лицензии на программные продукты"/>
        <s v="ДМС персонала"/>
        <s v="Услуги по содержанию зданий и помещений"/>
        <s v="Ремонт и техническое обслуживание транспортных средств"/>
        <s v="Расходы по защите гос. тайны"/>
        <s v="Аренда жилых помещений"/>
        <s v="Охрана и охранная сигнализация"/>
        <s v="ИОУ_Вычислительная и орг. техника"/>
        <s v="Оргтехника"/>
        <s v="Добровольное страхование персонала от несчастных случаев"/>
        <s v="Расходы на обучение персонала и участие в семинарах"/>
        <s v="Расходы на питьевую воду"/>
        <s v="Инструмент и приспособления"/>
        <s v="Услуги по группе компаний ДЦСС"/>
        <s v="Поверка приборов"/>
        <s v="Обязательное страхование автотранспорта (ОСАГО)"/>
        <s v="Добровольное страхование автотранспорта (КАСКО)"/>
        <s v="Аренда зданий, помещений и сооружений"/>
        <s v="Малоценная офисная мебель"/>
        <s v="Охрана труда"/>
        <s v="Услуги по обслуживанию информационного и программного обеспечения"/>
        <s v="ИОУ_Прочие объекты основных средств"/>
        <s v="Расходы социального характера"/>
        <s v="Аренда земли"/>
        <s v="Страхование транспортных средств" u="1"/>
        <s v="Расходы по лицензированию деятельности, сертификации и стандартизации" u="1"/>
        <s v="Страхование персонала" u="1"/>
      </sharedItems>
    </cacheField>
    <cacheField name="5" numFmtId="0">
      <sharedItems/>
    </cacheField>
    <cacheField name="6" numFmtId="0">
      <sharedItems/>
    </cacheField>
    <cacheField name="7" numFmtId="0">
      <sharedItems/>
    </cacheField>
    <cacheField name="7.1" numFmtId="0">
      <sharedItems/>
    </cacheField>
    <cacheField name="8" numFmtId="0">
      <sharedItems/>
    </cacheField>
    <cacheField name="8.1" numFmtId="0">
      <sharedItems/>
    </cacheField>
    <cacheField name="9" numFmtId="0">
      <sharedItems/>
    </cacheField>
    <cacheField name="10" numFmtId="0">
      <sharedItems/>
    </cacheField>
    <cacheField name="11" numFmtId="0">
      <sharedItems/>
    </cacheField>
    <cacheField name="12" numFmtId="4">
      <sharedItems containsString="0" containsBlank="1" containsNumber="1" minValue="48000" maxValue="36505000"/>
    </cacheField>
    <cacheField name="13" numFmtId="0">
      <sharedItems containsBlank="1"/>
    </cacheField>
    <cacheField name="14" numFmtId="0">
      <sharedItems/>
    </cacheField>
    <cacheField name="15" numFmtId="0">
      <sharedItems/>
    </cacheField>
    <cacheField name="16" numFmtId="0">
      <sharedItems/>
    </cacheField>
    <cacheField name="17" numFmtId="0">
      <sharedItems/>
    </cacheField>
    <cacheField name="18" numFmtId="0">
      <sharedItems/>
    </cacheField>
    <cacheField name="19" numFmtId="0">
      <sharedItems/>
    </cacheField>
    <cacheField name="20" numFmtId="0">
      <sharedItems/>
    </cacheField>
    <cacheField name="21" numFmtId="0">
      <sharedItems/>
    </cacheField>
    <cacheField name="22" numFmtId="0">
      <sharedItems containsNonDate="0" containsString="0" containsBlank="1"/>
    </cacheField>
    <cacheField name="23" numFmtId="0">
      <sharedItems/>
    </cacheField>
    <cacheField name="24" numFmtId="0">
      <sharedItems/>
    </cacheField>
    <cacheField name="25" numFmtId="0">
      <sharedItems/>
    </cacheField>
    <cacheField name="26" numFmtId="0">
      <sharedItems/>
    </cacheField>
    <cacheField name="27" numFmtId="0">
      <sharedItems/>
    </cacheField>
    <cacheField name="28" numFmtId="0">
      <sharedItems containsBlank="1"/>
    </cacheField>
    <cacheField name="29" numFmtId="0">
      <sharedItems containsBlank="1"/>
    </cacheField>
    <cacheField name="30" numFmtId="0">
      <sharedItems/>
    </cacheField>
    <cacheField name="31" numFmtId="0">
      <sharedItems/>
    </cacheField>
    <cacheField name="3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s v="001"/>
    <s v="17.12"/>
    <s v="17.12.14.110"/>
    <x v="0"/>
    <s v="Канцелярские товары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02.2022"/>
    <n v="2175000"/>
    <s v="435 000"/>
    <s v="Поставка офисной бумаги"/>
    <s v="Поставляемый товар должен быть новым, соответствовать действующим государственным стандартам и находиться в оригинальной упаковке изготовителя. Не допускается наличие в партии бумаги листов с заминами, разрывами, склеенных, скрученных и волнистых"/>
    <s v="876"/>
    <s v="усл. ед"/>
    <s v="1"/>
    <s v="05401000000"/>
    <s v="г. Владивосток"/>
    <s v="2 610 000 (с НДС)"/>
    <m/>
    <s v="28.02.2023"/>
    <s v="01.2022"/>
    <s v="02.2022"/>
    <s v="100% постоплата"/>
    <s v="Запрос цен"/>
    <m/>
    <m/>
    <s v="Да"/>
    <s v="Нет"/>
    <m/>
  </r>
  <r>
    <s v="002"/>
    <s v="45.31"/>
    <s v="45.31.11"/>
    <x v="1"/>
    <s v="Материалы и запчасти для ремонта и технического обслуживания транспортных средств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2.2022"/>
    <n v="300000"/>
    <m/>
    <s v="Поставка шин автомобильных для автомобилей КАМАЗ (УРБ)"/>
    <s v="В соответствии с ТЗ"/>
    <s v="796"/>
    <s v="шт"/>
    <s v="1"/>
    <s v="05401000000"/>
    <s v="г. Владивосток"/>
    <s v="300 000 (с НДС)"/>
    <m/>
    <s v="28.02.2022"/>
    <s v="01.2022"/>
    <s v="03.2022"/>
    <s v="100% постоплата"/>
    <s v="Запрос цен"/>
    <m/>
    <m/>
    <s v="Да"/>
    <s v="Нет"/>
    <m/>
  </r>
  <r>
    <s v="003"/>
    <s v="28.99"/>
    <s v="32.30.13.190"/>
    <x v="2"/>
    <s v="ИОУ_Станки, машины и пр. оборудование"/>
    <s v="ОУ Инвестиции"/>
    <s v="ОУ Инвестиции"/>
    <s v="Сегмент Инвестиции"/>
    <s v="Отдел обследования строительных конструкций"/>
    <s v="Отдел обследования строительных конструкций"/>
    <s v="Инвестиционная программа"/>
    <s v="СЗ"/>
    <s v="02.2022"/>
    <n v="546750"/>
    <m/>
    <s v="Водолазное снаряжение"/>
    <s v="В соответствии с ТЗ"/>
    <s v="796"/>
    <s v="шт"/>
    <s v="1"/>
    <s v="05401000000"/>
    <s v="г. Владивосток"/>
    <s v="546 750 (с НДС)"/>
    <m/>
    <s v="31.07.2022"/>
    <s v="01.2022"/>
    <s v="09.2022"/>
    <s v="100% постоплата"/>
    <s v="Запрос цен"/>
    <m/>
    <m/>
    <s v="Да"/>
    <s v="Нет"/>
    <m/>
  </r>
  <r>
    <s v="004"/>
    <s v="74.30"/>
    <s v="74.30.1"/>
    <x v="3"/>
    <s v="Услуги консультационные"/>
    <s v="ОУ ОХД"/>
    <s v="ОУ ОХД"/>
    <s v="Сегмент ОХД"/>
    <s v="Отдел обследования строительных конструкций"/>
    <s v="Отдел обследования строительных конструкций"/>
    <s v="Производственная программа"/>
    <s v="СЗ"/>
    <s v="02.2022"/>
    <n v="157500"/>
    <m/>
    <s v="Услуги по аттестации сотрудника по визуальному и измерительному контролю и ультразвуковой толщинометрии"/>
    <s v="В соответствии с ТЗ"/>
    <s v="876"/>
    <s v="усл. ед"/>
    <s v="1"/>
    <s v="05401000000"/>
    <s v="г. Владивосток"/>
    <s v="157 500 (с НДС)"/>
    <m/>
    <s v="31.03.2022"/>
    <s v="01.2022"/>
    <s v="05.2022"/>
    <s v="100% постоплата"/>
    <s v="Запрос цен"/>
    <m/>
    <m/>
    <s v="Да"/>
    <s v="Нет"/>
    <m/>
  </r>
  <r>
    <s v="005"/>
    <s v="26.51.6"/>
    <s v="26.51.53.190"/>
    <x v="2"/>
    <s v="ИОУ_Станки, машины и пр. оборудование"/>
    <s v="ОУ Инвестиции"/>
    <s v="ОУ Инвестиции"/>
    <s v="Сегмент Инвестиции"/>
    <s v="Грунтовая лаборатория"/>
    <s v="Грунтовая лаборатория"/>
    <s v="Инвестиционная программа"/>
    <s v="СЗ"/>
    <s v="02.2022"/>
    <n v="339300"/>
    <m/>
    <s v="Поставка лабораторного оборудования"/>
    <s v="В соответствии с ТЗ"/>
    <s v="796"/>
    <s v="шт"/>
    <s v="1"/>
    <s v="05401000000"/>
    <s v="г. Владивосток"/>
    <s v="339 300 (с НДС)"/>
    <m/>
    <s v="31.03.2022"/>
    <s v="01.2022"/>
    <s v="05.2022"/>
    <s v="100% постоплата"/>
    <s v="Запрос цен"/>
    <m/>
    <m/>
    <s v="Да"/>
    <s v="Нет"/>
    <m/>
  </r>
  <r>
    <s v="006"/>
    <s v="46.69"/>
    <s v="28.92.27"/>
    <x v="2"/>
    <s v="ИОУ_Станки, машины и пр. оборудование"/>
    <s v="ОУ Инвестиции"/>
    <s v="ОУ Инвестиции"/>
    <s v="Сегмент Инвестиции"/>
    <s v="Отдел инженерных изысканий"/>
    <s v="Отдел инженерных изысканий"/>
    <s v="Инвестиционная программа"/>
    <s v="СЗ"/>
    <s v="02.2022"/>
    <n v="7000000"/>
    <m/>
    <s v="Поставка экскаватора-погрузчика с гидромолотом"/>
    <s v="В соответствии с ТЗ"/>
    <s v="839"/>
    <s v="компл"/>
    <s v="1"/>
    <s v="05401000000"/>
    <s v="г. Владивосток"/>
    <s v="7 000 000 (с НДС)"/>
    <m/>
    <s v="31.05.2022"/>
    <s v="01.2022"/>
    <s v="07.2022"/>
    <s v="100% постоплата"/>
    <s v="Запрос цен"/>
    <m/>
    <m/>
    <s v="Да"/>
    <s v="Нет"/>
    <m/>
  </r>
  <r>
    <s v="007"/>
    <s v="46.69"/>
    <s v="26.51.53.130"/>
    <x v="2"/>
    <s v="ИОУ_Станки, машины и пр. оборудование"/>
    <s v="ОУ Инвестиции"/>
    <s v="ОУ Инвестиции"/>
    <s v="Сегмент Инвестиции"/>
    <s v="Отдел инженерных изысканий"/>
    <s v="Отдел инженерных изысканий"/>
    <s v="Инвестиционная программа"/>
    <s v="СЗ"/>
    <s v="02.2022"/>
    <n v="4000000"/>
    <m/>
    <s v="Поставка оборудования для выполнения гидрографических работ"/>
    <s v="В соответствии с ТЗ"/>
    <s v="839"/>
    <s v="компл"/>
    <s v="1"/>
    <s v="05401000000"/>
    <s v="г. Владивосток"/>
    <s v="4 000 000 (с НДС)"/>
    <m/>
    <s v="31.05.2022"/>
    <s v="01.2022"/>
    <s v="07.2022"/>
    <s v="100% постоплата"/>
    <s v="Запрос цен"/>
    <m/>
    <m/>
    <s v="Да"/>
    <s v="Нет"/>
    <m/>
  </r>
  <r>
    <s v="008"/>
    <s v="71.12"/>
    <s v="71.12.39.113"/>
    <x v="4"/>
    <s v="Услуги проектных организаций"/>
    <s v="ОУ 17  Прочие контрагенты"/>
    <s v="ОУ 17  Прочие контрагенты"/>
    <s v="Сегмент ОХД"/>
    <s v="Отдел инженерных изысканий"/>
    <s v="Отдел инженерных изысканий"/>
    <s v="Производственная программа"/>
    <s v="СЗ"/>
    <s v="02.2022"/>
    <n v="350000"/>
    <m/>
    <s v="Предоставление данных о фоновых концентрациях загрязняющих веществ, климатических характеристик, гидрохимических характеристик водных объектов"/>
    <s v="В соответствии с ТЗ"/>
    <s v="876"/>
    <s v="усл. ед"/>
    <s v="1"/>
    <s v="05401000000"/>
    <s v="г. Владивосток"/>
    <s v="350 000 (с НДС)"/>
    <m/>
    <s v="31.10.2022"/>
    <s v="01.2022"/>
    <s v="12.2022"/>
    <s v="100% постоплата"/>
    <s v="Запрос цен"/>
    <m/>
    <m/>
    <s v="Да"/>
    <s v="Нет"/>
    <m/>
  </r>
  <r>
    <s v="009"/>
    <s v="71.12"/>
    <s v="71.12.39.113"/>
    <x v="4"/>
    <s v="Услуги проектных организаций"/>
    <s v="ОУ 17  Прочие контрагенты"/>
    <s v="ОУ 17  Прочие контрагенты"/>
    <s v="Сегмент ОХД"/>
    <s v="Отдел инженерных изысканий"/>
    <s v="Отдел инженерных изысканий"/>
    <s v="Производственная программа"/>
    <s v="СЗ"/>
    <s v="02.2022"/>
    <n v="300000"/>
    <m/>
    <s v="Предоставление рыбохозяйственной характеристики водного объекта"/>
    <s v="В соответствии с ТЗ"/>
    <s v="876"/>
    <s v="усл. ед"/>
    <s v="1"/>
    <s v="05401000000"/>
    <s v="г. Владивосток"/>
    <s v="300 000 (с НДС)"/>
    <m/>
    <s v="31.07.2022"/>
    <s v="01.2022"/>
    <s v="09.2022"/>
    <s v="100% постоплата"/>
    <s v="Запрос цен"/>
    <m/>
    <m/>
    <s v="Да"/>
    <s v="Нет"/>
    <m/>
  </r>
  <r>
    <s v="010"/>
    <s v="71.12"/>
    <s v="71.12.39.113"/>
    <x v="4"/>
    <s v="Услуги проектных организаций"/>
    <s v="ОУ 17  Прочие контрагенты"/>
    <s v="ОУ 17  Прочие контрагенты"/>
    <s v="Сегмент ОХД"/>
    <s v="Отдел инженерных изысканий"/>
    <s v="Отдел инженерных изысканий"/>
    <s v="Производственная программа"/>
    <s v="СЗ"/>
    <s v="02.2022"/>
    <n v="250000"/>
    <m/>
    <s v="Лабораторно-онструментальные исследования донных отложений на специфические показатели"/>
    <s v="В соответствии с ТЗ"/>
    <s v="876"/>
    <s v="усл. ед"/>
    <s v="1"/>
    <s v="05401000000"/>
    <s v="г. Владивосток"/>
    <s v="250 000 (с НДС)"/>
    <m/>
    <s v="30.09.2022"/>
    <s v="01.2022"/>
    <s v="11.2022"/>
    <s v="100% постоплата"/>
    <s v="Запрос оферт"/>
    <m/>
    <m/>
    <s v="Да"/>
    <s v="Нет"/>
    <m/>
  </r>
  <r>
    <s v="011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2.2022"/>
    <n v="135200"/>
    <m/>
    <s v="Передача прав на использование ПО Dallas Lock"/>
    <s v="В соответствии с ТЗ"/>
    <s v="796"/>
    <s v="шт"/>
    <s v="1"/>
    <s v="05401000000"/>
    <s v="г. Владивосток"/>
    <s v="135 200 (с НДС)"/>
    <m/>
    <s v="28.02.2022"/>
    <s v="01.2022"/>
    <s v="03.2022"/>
    <s v="100% постоплата"/>
    <s v="Запрос цен"/>
    <m/>
    <m/>
    <s v="Да"/>
    <s v="Нет"/>
    <m/>
  </r>
  <r>
    <s v="012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2.2022"/>
    <n v="224740.43"/>
    <m/>
    <s v="Передача прав на использование ПО Адепт проект"/>
    <s v="В соответствии с ТЗ"/>
    <s v="796"/>
    <s v="шт"/>
    <s v="1"/>
    <s v="05401000000"/>
    <s v="г. Владивосток"/>
    <s v="224 740,43 (с НДС)"/>
    <m/>
    <s v="28.02.2022"/>
    <s v="01.2022"/>
    <s v="04.2022"/>
    <s v="100% постоплата"/>
    <s v="Запрос цен"/>
    <m/>
    <m/>
    <s v="Да"/>
    <s v="Нет"/>
    <m/>
  </r>
  <r>
    <s v="013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2.2022"/>
    <n v="172199.3"/>
    <m/>
    <s v="Передача прав на использование ПО СИТИС"/>
    <s v="В соответствии с ТЗ"/>
    <s v="796"/>
    <s v="шт"/>
    <s v="1"/>
    <s v="05401000000"/>
    <s v="г. Владивосток"/>
    <s v="172 199,3 (с НДС)"/>
    <m/>
    <s v="28.02.2022"/>
    <s v="01.2022"/>
    <s v="04.2022"/>
    <s v="100% постоплата"/>
    <s v="Запрос цен"/>
    <m/>
    <m/>
    <s v="Да"/>
    <s v="Нет"/>
    <m/>
  </r>
  <r>
    <s v="014"/>
    <s v="65.12.1"/>
    <s v="65.12.1"/>
    <x v="6"/>
    <s v="ДМС персонала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2.2022"/>
    <n v="3756500"/>
    <m/>
    <s v="Услуги по добровольному страхованию работников ООО ДПИ &quot;Востокпроектверфь&quot;"/>
    <s v="В соответствии с ТЗ"/>
    <s v="792"/>
    <s v="чел"/>
    <s v="482"/>
    <s v="05401000000"/>
    <s v="г. Владивосток"/>
    <s v="3 756 500 (с НДС)"/>
    <m/>
    <s v="28.02.2022"/>
    <s v="01.2022"/>
    <s v="01.2022"/>
    <s v="100% предоплата"/>
    <s v="Запрос оферт"/>
    <m/>
    <m/>
    <s v="Да"/>
    <s v="Нет"/>
    <m/>
  </r>
  <r>
    <s v="015"/>
    <s v="81.10"/>
    <s v="81.10.10"/>
    <x v="7"/>
    <s v="Услуги на содержание зданий и помещений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02.2022"/>
    <n v="8137115.1600000001"/>
    <s v="1 627 423,04"/>
    <s v="Комплексные услуги административно-хозяйственного сопровождения деятельности организации"/>
    <s v="Обеспечивать высокое качество услуг"/>
    <s v="876"/>
    <s v="усл. ед"/>
    <s v="1"/>
    <s v="05401000000"/>
    <s v="г. Владивосток"/>
    <s v="9 764 538,2 (с НДС)"/>
    <m/>
    <s v="28.02.2023"/>
    <s v="02.2022"/>
    <s v="02.2023"/>
    <s v="100% постоплата"/>
    <s v="Сделка по перечню взаимозависимых лиц"/>
    <s v="5.3.2.7. аренда/субаренда доверительное управление"/>
    <s v="АО ВП &quot;Энергосила&quot;"/>
    <s v="Нет"/>
    <s v="Нет"/>
    <m/>
  </r>
  <r>
    <s v="016"/>
    <s v="45.20.2"/>
    <s v="45.20.2"/>
    <x v="8"/>
    <s v="Ремонт и техническое обслуживание транспортных средств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3.2022"/>
    <n v="1375000"/>
    <s v="125 000"/>
    <s v="Услуги по ремонту и техническому обслуживанию транспортных средств КАМАЗ"/>
    <s v="В соответствии с ТЗ"/>
    <s v="876"/>
    <s v="усл. ед"/>
    <s v="1"/>
    <s v="05406000000"/>
    <s v="г. Большой Камень"/>
    <s v="1 500 000 (с НДС)"/>
    <m/>
    <s v="28.02.2023"/>
    <s v="02.2022"/>
    <s v="02.2023"/>
    <s v="100% постоплата"/>
    <s v="Запрос цен"/>
    <m/>
    <m/>
    <s v="Да"/>
    <s v="Нет"/>
    <m/>
  </r>
  <r>
    <s v="017"/>
    <s v="45.20.2"/>
    <s v="45.20.2"/>
    <x v="8"/>
    <s v="Ремонт и техническое обслуживание транспортных средств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3.2022"/>
    <n v="450000"/>
    <s v="50 000"/>
    <s v="Услуги по ремонту и техническому обслуживанию транспортных средств ГАЗ"/>
    <s v="В соответствии с ТЗ"/>
    <s v="876"/>
    <s v="усл. ед"/>
    <s v="1"/>
    <s v="05406000000"/>
    <s v="г. Большой Камень"/>
    <s v="500 000 (с НДС)"/>
    <m/>
    <s v="31.03.2023"/>
    <s v="02.2022"/>
    <s v="03.2023"/>
    <s v="100% постоплата"/>
    <s v="Запрос цен"/>
    <m/>
    <m/>
    <s v="Да"/>
    <s v="Нет"/>
    <m/>
  </r>
  <r>
    <s v="018"/>
    <s v="74.90.99"/>
    <s v="74.90.20.149"/>
    <x v="9"/>
    <s v="Расходы по защите гос.тайны"/>
    <s v="ОУ ОХД"/>
    <s v="ОУ ОХД"/>
    <s v="Сегмент ОХД"/>
    <s v="Группа защиты государственной тайны"/>
    <s v="Группа защиты государственной тайны"/>
    <s v="Производственная программа"/>
    <s v="СЗ"/>
    <s v="03.2022"/>
    <n v="210000"/>
    <m/>
    <s v="Услуга по проведению инструментального контроля двух автоматизированных рабочих мест, МФУ, плоттера на сответствие тренбованиям безопасности информации, содержащей сведения, составляющие государственную тайну"/>
    <s v="В соответствии с ТЗ"/>
    <s v="876"/>
    <s v="усл. ед"/>
    <s v="1"/>
    <s v="05401000000"/>
    <s v="г. Владивосток"/>
    <s v="210 000 (с НДС)"/>
    <m/>
    <s v="31.03.2022"/>
    <s v="02.2022"/>
    <s v="06.2022"/>
    <s v="100% постоплата"/>
    <s v="Запрос цен"/>
    <m/>
    <m/>
    <s v="Да"/>
    <s v="Нет"/>
    <m/>
  </r>
  <r>
    <s v="019"/>
    <s v="28.99"/>
    <s v="28.99"/>
    <x v="2"/>
    <s v="ИОУ_Станки, машины и пр. оборудование"/>
    <s v="ОУ Инвестиции"/>
    <s v="ОУ Инвестиции"/>
    <s v="Сегмент Инвестиции"/>
    <s v="Отдел обследования строительных конструкций"/>
    <s v="Отдел обследования строительных конструкций"/>
    <s v="Инвестиционная программа"/>
    <s v="СЗ"/>
    <s v="03.2022"/>
    <n v="605000"/>
    <m/>
    <s v="Подводный дрон (M2 Pro) с рукой манипулятором"/>
    <s v="В соответствии с ТЗ"/>
    <s v="796"/>
    <s v="шт"/>
    <s v="1"/>
    <s v="05401000000"/>
    <s v="г. Владивосток"/>
    <s v="605 000 (с НДС)"/>
    <m/>
    <s v="30.06.2022"/>
    <s v="02.2022"/>
    <s v="08.2022"/>
    <s v="100% постоплата"/>
    <s v="Запрос цен"/>
    <m/>
    <m/>
    <s v="Да"/>
    <s v="Нет"/>
    <m/>
  </r>
  <r>
    <s v="020"/>
    <s v="26.51.6"/>
    <s v="26.51.12.190"/>
    <x v="2"/>
    <s v="ИОУ_Станки, машины и пр. оборудование"/>
    <s v="ОУ Инвестиции"/>
    <s v="ОУ Инвестиции"/>
    <s v="Сегмент Инвестиции"/>
    <s v="Грунтовая лаборатория"/>
    <s v="Грунтовая лаборатория"/>
    <s v="Инвестиционная программа"/>
    <s v="СЗ"/>
    <s v="03.2022"/>
    <n v="5626680"/>
    <m/>
    <s v="Поставка оборудования для определения механических свойств грунтов"/>
    <s v="В соответствии с ТЗ"/>
    <s v="839"/>
    <s v="компл"/>
    <s v="1"/>
    <s v="5401000000"/>
    <s v="г. Владивосток"/>
    <s v="5 626 680 (с НДС)"/>
    <m/>
    <s v="30.04.2022"/>
    <s v="02.2022"/>
    <s v="06.2022"/>
    <s v="100% постоплата"/>
    <s v="Запрос цен"/>
    <m/>
    <m/>
    <s v="Да"/>
    <s v="Нет"/>
    <m/>
  </r>
  <r>
    <s v="021"/>
    <s v="46.69"/>
    <s v="26.51.12.160"/>
    <x v="2"/>
    <s v="ИОУ_Станки, машины и пр. оборудование"/>
    <s v="ОУ Инвестиции"/>
    <s v="ОУ Инвестиции"/>
    <s v="Сегмент Инвестиции"/>
    <s v="Отдел инженерных изысканий"/>
    <s v="Отдел инженерных изысканий"/>
    <s v="Инвестиционная программа"/>
    <s v="СЗ"/>
    <s v="03.2022"/>
    <n v="150000"/>
    <m/>
    <s v="Поставка оборудования для геофизических изысканий"/>
    <s v="В соответствии с ТЗ"/>
    <s v="839"/>
    <s v="компл"/>
    <s v="1"/>
    <s v="05401000000"/>
    <s v="г. Владивосток"/>
    <s v="150 000 (с НДС)"/>
    <m/>
    <s v="31.05.2022"/>
    <s v="02.2022"/>
    <s v="07.2022"/>
    <s v="100% постоплата"/>
    <s v="Запрос цен"/>
    <m/>
    <m/>
    <s v="Да"/>
    <s v="Нет"/>
    <m/>
  </r>
  <r>
    <s v="022"/>
    <s v="33.12"/>
    <s v="33.12.2"/>
    <x v="1"/>
    <s v="Материалы и запчасти для ремонта и технического обслуживания транспортных средств"/>
    <s v="ОУ ОХД"/>
    <s v="ОУ ОХД"/>
    <s v="Сегмент ОХД"/>
    <s v="Отдел инженерных изысканий"/>
    <s v="Отдел инженерных изысканий"/>
    <s v="Производственная программа"/>
    <s v="СЗ"/>
    <s v="03.2022"/>
    <n v="450000"/>
    <m/>
    <s v="Ремонт бурового инструмента"/>
    <s v="В соответствии с ТЗ"/>
    <s v="839"/>
    <s v="компл"/>
    <s v="1"/>
    <s v="05401000000"/>
    <s v="г. Владивосток"/>
    <s v="450 000 (с НДС)"/>
    <m/>
    <s v="30.09.2022"/>
    <s v="02.2022"/>
    <s v="11.2022"/>
    <s v="100% постоплата"/>
    <s v="Запрос оферт"/>
    <m/>
    <m/>
    <s v="Да"/>
    <s v="Нет"/>
    <m/>
  </r>
  <r>
    <s v="023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3.2022"/>
    <n v="400000"/>
    <s v="40 000"/>
    <s v="Аренда недвижимого имущества (трехкомнатная квартира) в г. Большой Камень"/>
    <s v="В соответствии с ТЗ"/>
    <s v="055"/>
    <s v="м2"/>
    <s v="64,6"/>
    <s v="05406000000"/>
    <s v="г. Большой Камень"/>
    <s v="440 000 (с НДС)"/>
    <m/>
    <s v="31.01.2023"/>
    <s v="02.2022"/>
    <s v="02.2023"/>
    <s v="Ежемесячно"/>
    <s v="Запрос цен"/>
    <m/>
    <m/>
    <s v="Да"/>
    <s v="Нет"/>
    <m/>
  </r>
  <r>
    <s v="024"/>
    <s v="80.10"/>
    <s v="80.10.12.000"/>
    <x v="11"/>
    <s v="Охрана и охранная сигнализация"/>
    <s v="ОУ ОХД"/>
    <s v="ОУ ОХД"/>
    <s v="Сегмент ОХД"/>
    <s v="Служба экономической безопасности"/>
    <s v="Служба экономической безопасности"/>
    <s v="Производственная программа"/>
    <s v="СЗ"/>
    <s v="03.2022"/>
    <n v="1738260"/>
    <s v="1 042 956"/>
    <s v="Услуги по защите ООО ДПИ &quot;Востокпроектверфь&quot; от противоправных посягательств (охранные услуги)"/>
    <s v="В соответствии с ТЗ"/>
    <s v="876"/>
    <s v="усл. ед"/>
    <s v="1"/>
    <s v="05401000000"/>
    <s v="г. Владивосток"/>
    <s v="2 781 216 (с НДС)"/>
    <m/>
    <s v="30.04.2023"/>
    <s v="02.2022"/>
    <s v="04.2023"/>
    <s v="100% постоплата"/>
    <s v="Закупка у единственного поставщика"/>
    <s v="5.3.2.31 обеспечение безопасности"/>
    <s v="ООО &quot;ОА &quot;Нико-Плюс&quot;"/>
    <s v="Нет"/>
    <s v="Нет"/>
    <m/>
  </r>
  <r>
    <s v="025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3.2022"/>
    <n v="358792"/>
    <m/>
    <s v="Передача прав на использование ПО GeoSolution"/>
    <s v="В соответствии с ТЗ"/>
    <s v="796"/>
    <s v="шт"/>
    <s v="1"/>
    <s v="05401000000"/>
    <s v="г. Владивосток"/>
    <s v="358 792 (с НДС)"/>
    <m/>
    <s v="30.04.2022"/>
    <s v="02.2022"/>
    <s v="06.2022"/>
    <s v="100% постоплата"/>
    <s v="Запрос цен"/>
    <m/>
    <m/>
    <s v="Да"/>
    <s v="Нет"/>
    <m/>
  </r>
  <r>
    <s v="026"/>
    <s v="26.20"/>
    <s v="26.20.13.00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3.2022"/>
    <n v="1043000"/>
    <m/>
    <s v="Поставка комплектующих для ПК"/>
    <s v="В соответствии с ТЗ"/>
    <s v="876"/>
    <s v="усл. ед"/>
    <s v="1"/>
    <s v="05401000000"/>
    <s v="г. Владивосток"/>
    <s v="1 043 000 (с НДС)"/>
    <m/>
    <s v="31.05.2022"/>
    <s v="02.2022"/>
    <s v="06.2022"/>
    <s v="100% постоплата"/>
    <s v="Запрос цен"/>
    <m/>
    <m/>
    <s v="Да"/>
    <s v="Нет"/>
    <m/>
  </r>
  <r>
    <s v="027"/>
    <s v="26.20"/>
    <s v="26.20.13.000"/>
    <x v="13"/>
    <s v="Оргтехника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3.2022"/>
    <n v="1251600"/>
    <m/>
    <s v="Поставка вычислительной и орг.техники"/>
    <s v="В соответствии с ТЗ"/>
    <s v="876"/>
    <s v="усл. ед"/>
    <s v="1"/>
    <s v="05401000000"/>
    <s v="г. Владивосток"/>
    <s v="1 251 600 (с НДС)"/>
    <m/>
    <s v="31.05.2022"/>
    <s v="02.2022"/>
    <s v="06.2022"/>
    <s v="100% постоплата"/>
    <s v="Запрос цен"/>
    <m/>
    <m/>
    <s v="Да"/>
    <s v="Нет"/>
    <m/>
  </r>
  <r>
    <s v="028"/>
    <s v="65.12.1"/>
    <s v="65.12.1"/>
    <x v="14"/>
    <s v="Добровольное страхование персонала от несчастных случаев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3.2022"/>
    <n v="368500"/>
    <m/>
    <s v="Услуги по страхованию от несчастных случаев работников ООО ДПИ &quot;Востокпроектверфь&quot;"/>
    <s v="В соответствии с ТЗ"/>
    <s v="792"/>
    <s v="чел"/>
    <s v="250"/>
    <s v="05401000000"/>
    <s v="г. Владивосток"/>
    <s v="368 500 (с НДС)"/>
    <m/>
    <s v="28.02.2022"/>
    <s v="02.2022"/>
    <s v="03.2022"/>
    <s v="100% предоплата"/>
    <s v="Запрос оферт"/>
    <m/>
    <m/>
    <s v="Да"/>
    <s v="Нет"/>
    <m/>
  </r>
  <r>
    <s v="029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3.2022"/>
    <n v="1072000"/>
    <m/>
    <s v="Обучение работников с целью повышения квалификации по программам: 1) Управление строительным проектом в условиях жестких ограничений и изменений. 2)Обеспечение пожарной безопасности и требований ГО ЧС при проектировании, строительстве и сдаче объекто"/>
    <s v="В соответствии с ТЗ"/>
    <s v="792"/>
    <s v="чел"/>
    <s v="26"/>
    <s v="05401000000"/>
    <s v="г. Владивосток"/>
    <s v="1 072 000 (с НДС)"/>
    <m/>
    <s v="31.03.2022"/>
    <s v="02.2022"/>
    <s v="12.2022"/>
    <s v="100% предоплата"/>
    <s v="Запрос цен"/>
    <m/>
    <m/>
    <s v="Да"/>
    <s v="Нет"/>
    <m/>
  </r>
  <r>
    <s v="030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3.2022"/>
    <n v="345000"/>
    <m/>
    <s v="Обучение работников с целью повышения квалификации по программам: 1) Обеспечение безопасности при осуществлении деятельности в области использования атомной энергии в оборонных целях (для ядерных энергетических установок  военного назначения). 2) Про"/>
    <s v="В соответствии с ТЗ"/>
    <s v="792"/>
    <s v="чел"/>
    <s v="9"/>
    <s v="05401000000"/>
    <s v="г. Владивосток"/>
    <s v="345 000 (с НДС)"/>
    <m/>
    <s v="31.03.2022"/>
    <s v="02.2022"/>
    <s v="12.2022"/>
    <s v="100% предоплата"/>
    <s v="Запрос цен"/>
    <m/>
    <m/>
    <s v="Да"/>
    <s v="Нет"/>
    <m/>
  </r>
  <r>
    <s v="031"/>
    <s v="11.07"/>
    <s v="11.07.11.111"/>
    <x v="16"/>
    <s v="Расходы на питьевую воду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04.2022"/>
    <n v="278400"/>
    <s v="139 200"/>
    <s v="Поставка питьевой бутилированной воды с предоставленияем и обслуживанием диспенсеров"/>
    <s v="Поставляемый товар должен соответствовать гигиеническим требованиям и нормативам качества питьевых вод, расфасованных в емкости для воды не ниже первой категории в соответствии с СанПиН 2.1.4.1116-02"/>
    <s v="876"/>
    <s v="усл. ед"/>
    <s v="1"/>
    <s v="05401000000"/>
    <s v="г. Владивосток"/>
    <s v="417 600 (с НДС)"/>
    <m/>
    <s v="30.04.2023"/>
    <s v="03.2022"/>
    <s v="04.2023"/>
    <s v="100% постоплата"/>
    <s v="Запрос цен"/>
    <m/>
    <m/>
    <s v="Да"/>
    <s v="Нет"/>
    <m/>
  </r>
  <r>
    <s v="032"/>
    <s v="45.31"/>
    <s v="29.3"/>
    <x v="1"/>
    <s v="Материалы и запчасти для ремонта и технического обслуживания транспортных средств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5.2022"/>
    <n v="2000000"/>
    <m/>
    <s v="Поставка запасных частей для буровых установок"/>
    <s v="В соответствии с ТЗ"/>
    <s v="796"/>
    <s v="шт"/>
    <s v="1"/>
    <s v="05406000000"/>
    <s v="г. Большой Камень"/>
    <s v="2 000 000 (с НДС)"/>
    <m/>
    <s v="31.07.2022"/>
    <s v="03.2022"/>
    <s v="10.2022"/>
    <s v="100% постоплата"/>
    <s v="Запрос цен"/>
    <m/>
    <m/>
    <s v="Да"/>
    <s v="Нет"/>
    <m/>
  </r>
  <r>
    <s v="033"/>
    <s v="85.42"/>
    <s v="85.42.19"/>
    <x v="15"/>
    <s v="Расходы на обучение персонала и участие в семинарах"/>
    <s v="ОУ ОХД"/>
    <s v="ОУ ОХД"/>
    <s v="Сегмент ОХД"/>
    <s v="Группа менеджмента качества и лицензирования"/>
    <s v="Группа менеджмента качества и лицензирования"/>
    <s v="Производственная программа"/>
    <s v="СЗ"/>
    <s v="04.2022"/>
    <n v="500000"/>
    <m/>
    <s v="Проведение семинаров по подготовкам: 1. &quot;Внутренний аудитор систем менеджмента качества в соответствии с требованиями ГОСТ Р ИСО 9001-2015 и ГОСТ РВ 0015-002-2020&quot;; 2.&quot;Разработка, совершенствование и поддержание СМК организаций, соответствующих треб"/>
    <s v="Аккредитованные эксперты по системе менеджмента качества"/>
    <s v="876"/>
    <s v="усл. ед"/>
    <s v="1"/>
    <s v="05401000000"/>
    <s v="г. Владивосток"/>
    <s v="500 000 (с НДС)"/>
    <m/>
    <s v="31.12.2022"/>
    <s v="03.2022"/>
    <s v="12.2022"/>
    <s v="100% предоплат"/>
    <s v="Запрос цен"/>
    <m/>
    <m/>
    <s v="Да"/>
    <s v="Нет"/>
    <m/>
  </r>
  <r>
    <s v="034"/>
    <s v="46.69"/>
    <s v="33.19.10.000"/>
    <x v="17"/>
    <s v="Инструмент и приспособления"/>
    <s v="ОУ ОХД"/>
    <s v="ОУ ОХД"/>
    <s v="Сегмент ОХД"/>
    <s v="Отдел инженерных изысканий"/>
    <s v="Отдел инженерных изысканий"/>
    <s v="Производственная программа"/>
    <s v="СЗ"/>
    <s v="04.2022"/>
    <n v="6500000"/>
    <m/>
    <s v="Поставка бурового инструмента"/>
    <s v="В соответствии с ТЗ"/>
    <s v="839"/>
    <s v="компл"/>
    <s v="1"/>
    <s v="05401000000"/>
    <s v="г. Владивосток"/>
    <s v="6 500 000 (с НДС)"/>
    <m/>
    <s v="31.10.2022"/>
    <s v="03.2022"/>
    <s v="12.2022"/>
    <s v="100% постоплата"/>
    <s v="Запрос цен"/>
    <m/>
    <m/>
    <s v="Да"/>
    <s v="Нет"/>
    <m/>
  </r>
  <r>
    <s v="035"/>
    <s v="71.12"/>
    <s v="71.12.39.113"/>
    <x v="4"/>
    <s v="Услуги проектных организаций"/>
    <s v="ОУ 17  Прочие контрагенты"/>
    <s v="ОУ 17  Прочие контрагенты"/>
    <s v="Сегмент ОХД"/>
    <s v="Отдел инженерных изысканий"/>
    <s v="Отдел инженерных изысканий"/>
    <s v="Производственная программа"/>
    <s v="СЗ"/>
    <s v="04.2022"/>
    <n v="1000000"/>
    <m/>
    <s v="Гидробиологическое обследование"/>
    <s v="В соответствии с ТЗ"/>
    <s v="876"/>
    <s v="усл. ед"/>
    <s v="1"/>
    <s v="05401000000"/>
    <s v="г. Владивосток"/>
    <s v="1 000 000 (с НДС)"/>
    <m/>
    <s v="30.06.2022"/>
    <s v="03.2022"/>
    <s v="08.2022"/>
    <s v="100% постоплата"/>
    <s v="Запрос оферт"/>
    <m/>
    <m/>
    <s v="Да"/>
    <s v="Нет"/>
    <m/>
  </r>
  <r>
    <s v="036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4.2022"/>
    <n v="406770"/>
    <m/>
    <s v="Передача прав на использование ПО EngGeo 4.5 Лаборатория (редактор БД)"/>
    <s v="В соответствии с ТЗ"/>
    <s v="796"/>
    <s v="шт"/>
    <s v="1"/>
    <s v="5401000000"/>
    <s v="г. Владивосток"/>
    <s v="406 770 (с НДС)"/>
    <m/>
    <s v="30.04.2022"/>
    <s v="03.2022"/>
    <s v="06.2022"/>
    <s v="100% предоплата"/>
    <s v="Запрос цен"/>
    <m/>
    <m/>
    <s v="Да"/>
    <s v="Нет"/>
    <m/>
  </r>
  <r>
    <s v="037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4.2022"/>
    <n v="730100"/>
    <m/>
    <s v="Передача прав на использование ПО Ing"/>
    <s v="В соответствии с ТЗ"/>
    <s v="796"/>
    <s v="шт"/>
    <s v="1"/>
    <s v="05401000000"/>
    <s v="г. Владивосток"/>
    <s v="730 100 (с НДС)"/>
    <m/>
    <s v="31.05.2022"/>
    <s v="03.2022"/>
    <s v="07.2022"/>
    <s v="100% предоплата"/>
    <s v="Запрос цен"/>
    <m/>
    <m/>
    <s v="Да"/>
    <s v="Нет"/>
    <m/>
  </r>
  <r>
    <s v="038"/>
    <s v="62.03.12"/>
    <s v="62.03.12.130"/>
    <x v="18"/>
    <s v="Услуги по группе компаний ДЦСС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4.2022"/>
    <n v="7461298.04"/>
    <m/>
    <s v="Услуги управляющей компании АО &quot;ДЦСС&quot;"/>
    <s v="В соответствии с ТЗ"/>
    <s v="876"/>
    <s v="усл. ед"/>
    <s v="1"/>
    <s v="05401000000"/>
    <s v="г. Владивосток"/>
    <s v="7 461 298,04 (с НДС)"/>
    <m/>
    <s v="31.05.2022"/>
    <s v="03.2022"/>
    <s v="07.2022"/>
    <s v="100% постоплата"/>
    <s v="Запрос цен"/>
    <m/>
    <m/>
    <s v="Да"/>
    <s v="Нет"/>
    <m/>
  </r>
  <r>
    <s v="039"/>
    <s v="26.20"/>
    <s v="26.20.13.00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4.2022"/>
    <n v="1156442.68"/>
    <m/>
    <s v="Поставка системы хранения резервных копий"/>
    <s v="В соответствии с ТЗ"/>
    <s v="796"/>
    <s v="шт"/>
    <s v="1"/>
    <s v="05401000000"/>
    <s v="г. Владивосток"/>
    <s v="1 156 442,68 (с НДС)"/>
    <m/>
    <s v="31.05.2022"/>
    <s v="03.2022"/>
    <s v="07.2022"/>
    <s v="100% постоплата"/>
    <s v="Запрос цен"/>
    <m/>
    <m/>
    <s v="Да"/>
    <s v="Нет"/>
    <m/>
  </r>
  <r>
    <s v="040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4.2022"/>
    <n v="878187.23"/>
    <m/>
    <s v="Передача прав на использование ПО Астра Нова"/>
    <s v="В соответствии с ТЗ"/>
    <s v="796"/>
    <s v="шт"/>
    <s v="1"/>
    <s v="05401000000"/>
    <s v="г. Владивосток"/>
    <s v="878 187,23 (с НДС)"/>
    <m/>
    <s v="31.05.2022"/>
    <s v="03.2022"/>
    <s v="07.2022"/>
    <s v="100% постоплата"/>
    <s v="Запрос цен"/>
    <m/>
    <m/>
    <s v="Да"/>
    <s v="Нет"/>
    <m/>
  </r>
  <r>
    <s v="041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4.2022"/>
    <n v="152000"/>
    <m/>
    <s v="Обучение работников с целью повышения квалификации по программам: 1) Определение границ и организация санитрано-защитных зон. 2) Экологические требования при проектировании в строительстве и эксплуатации объектов. 3) Разработка проектной документации"/>
    <s v="В соответствии с ТЗ"/>
    <s v="792"/>
    <s v="чел"/>
    <s v="8"/>
    <s v="05401000000"/>
    <s v="г. Владивосток"/>
    <s v="152 000 (с НДС)"/>
    <m/>
    <s v="30.04.2022"/>
    <s v="03.2022"/>
    <s v="12.2022"/>
    <s v="100% предоплата"/>
    <s v="Запрос цен"/>
    <m/>
    <m/>
    <s v="Да"/>
    <s v="Нет"/>
    <m/>
  </r>
  <r>
    <s v="042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4.2022"/>
    <n v="130000"/>
    <m/>
    <s v="Обучение работников с целью повышения квалификации по программам: 1) Бетон и железобетон. Производство, технологии и оборудование. 2) Пожарная безопасность в строительстве и огнестойкость строительных конструкций. 3) Проектирование свайных фундаменто"/>
    <s v="В соответствии с ТЗ"/>
    <s v="792"/>
    <s v="чел"/>
    <s v="5"/>
    <s v="05401000000"/>
    <s v="г. Владивосток"/>
    <s v="130 000 (с НДС)"/>
    <m/>
    <s v="30.04.2022"/>
    <s v="03.2022"/>
    <s v="12.2022"/>
    <s v="100% предоплата"/>
    <s v="Запрос цен"/>
    <m/>
    <m/>
    <s v="Да"/>
    <s v="Нет"/>
    <m/>
  </r>
  <r>
    <s v="043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4.2022"/>
    <n v="225000"/>
    <m/>
    <s v="Обучение по программе: Внутренний аудитор систем менеджмента качества.Практические рекомендации по аудиту требований стандарта ГОСТ Р ИСО 9001-2015, дополнительные требования ГОСТ РВ 0015-002."/>
    <s v="В соответствии с ТЗ"/>
    <s v="792"/>
    <s v="чел"/>
    <s v="5"/>
    <s v="5401000000"/>
    <s v="г. Владивосток"/>
    <s v="225 000 (с НДС)"/>
    <m/>
    <s v="30.04.2022"/>
    <s v="03.2022"/>
    <s v="12.2022"/>
    <s v="100% предоплата"/>
    <s v="Запрос цен"/>
    <m/>
    <m/>
    <s v="Да"/>
    <s v="Нет"/>
    <m/>
  </r>
  <r>
    <s v="044"/>
    <s v="71.12"/>
    <s v="71.12.40.120"/>
    <x v="19"/>
    <s v="Поверка приборов"/>
    <s v="ОУ ОХД"/>
    <s v="ОУ ОХД"/>
    <s v="Сегмент ОХД"/>
    <s v="Отдел обследования строительных конструкций"/>
    <s v="Отдел обследования строительных конструкций"/>
    <s v="Инвестиционная программа"/>
    <s v="СЗ"/>
    <s v="05.2022"/>
    <n v="236250"/>
    <s v="236 250"/>
    <s v="Услуги по метрологическому обеспечению оборудования"/>
    <s v="В соответствии с ТЗ"/>
    <s v="876"/>
    <s v="усл. ед"/>
    <s v="1"/>
    <s v="05401000000"/>
    <s v="г. Владивосток"/>
    <s v="472 500 (с НДС)"/>
    <m/>
    <s v="31.07.2023"/>
    <s v="04.2022"/>
    <s v="07.2023"/>
    <s v="Ежемесячно"/>
    <s v="Запрос оферт"/>
    <m/>
    <m/>
    <s v="Да"/>
    <s v="Нет"/>
    <m/>
  </r>
  <r>
    <s v="045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5.2022"/>
    <n v="280000"/>
    <s v="105 000"/>
    <s v="Аренда недвижимого имущества (двухкомнатная квартира) в г. Большой Камень"/>
    <s v="В соответствии с ТЗ"/>
    <s v="055"/>
    <s v="м2"/>
    <s v="48,1"/>
    <s v="05406000000"/>
    <s v="г. Большой Камень"/>
    <s v="385 000 (с НДС)"/>
    <m/>
    <s v="31.03.2023"/>
    <s v="04.2022"/>
    <s v="04.2023"/>
    <s v="Ежемесячно"/>
    <s v="Запрос цен"/>
    <m/>
    <m/>
    <s v="Да"/>
    <s v="Нет"/>
    <m/>
  </r>
  <r>
    <s v="046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5.2022"/>
    <n v="15908654.76"/>
    <m/>
    <s v="Передача прав на использование ПО Tekla"/>
    <s v="В соответствии с ТЗ"/>
    <s v="796"/>
    <s v="шт"/>
    <s v="1"/>
    <s v="05401000000"/>
    <s v="г. Владивосток"/>
    <s v="15 908 654,76 (с НДС)"/>
    <m/>
    <s v="30.06.2022"/>
    <s v="04.2022"/>
    <s v="08.2022"/>
    <s v="100% постоплата"/>
    <s v="Запрос цен"/>
    <m/>
    <m/>
    <s v="Да"/>
    <s v="Нет"/>
    <m/>
  </r>
  <r>
    <s v="047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5.2022"/>
    <n v="166400"/>
    <m/>
    <s v="Услуги по генерации, сопровождению, обслуживанию ПКЗИ"/>
    <s v="В соответствии с ТЗ"/>
    <s v="796"/>
    <s v="шт"/>
    <s v="1"/>
    <s v="05401000000"/>
    <s v="г. Владивосток"/>
    <s v="166 400 (с НДС)"/>
    <m/>
    <s v="30.06.2022"/>
    <s v="04.2022"/>
    <s v="08.2022"/>
    <s v="100% постоплата"/>
    <s v="Запрос цен"/>
    <m/>
    <m/>
    <s v="Да"/>
    <s v="Нет"/>
    <m/>
  </r>
  <r>
    <s v="048"/>
    <s v="46.51.2"/>
    <s v="46.51.10.12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5.2022"/>
    <n v="36505000"/>
    <m/>
    <s v="Поставка системы Virtual Desktop Infrastructure"/>
    <s v="В соответствии с ТЗ"/>
    <s v="796"/>
    <s v="шт"/>
    <s v="1"/>
    <s v="5401000000"/>
    <s v="г. Владивосток"/>
    <s v="36 505 000 (с НДС)"/>
    <m/>
    <s v="30.06.2022"/>
    <s v="04.2022"/>
    <s v="08.2022"/>
    <s v="100% постоплата"/>
    <s v="Запрос цен"/>
    <m/>
    <m/>
    <s v="Да"/>
    <s v="Нет"/>
    <m/>
  </r>
  <r>
    <s v="049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5.2022"/>
    <n v="1768000"/>
    <m/>
    <s v="Передача прав на использование ПО MaxPatrol"/>
    <s v="В соответствии с ТЗ"/>
    <s v="876"/>
    <s v="усл. ед"/>
    <s v="1"/>
    <s v="05401000000"/>
    <s v="г. Владивосток"/>
    <s v="1 768 000 (с НДС)"/>
    <m/>
    <s v="30.06.2022"/>
    <s v="04.2022"/>
    <s v="09.2022"/>
    <s v="100% постоплата"/>
    <s v="Запрос цен"/>
    <m/>
    <m/>
    <s v="Да"/>
    <s v="Нет"/>
    <m/>
  </r>
  <r>
    <s v="050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5.2022"/>
    <n v="1199450"/>
    <m/>
    <s v="Передача прав на использование ПО для рассчётов свойств водяного пара"/>
    <s v="В соответствии с ТЗ"/>
    <s v="796"/>
    <s v="шт"/>
    <s v="10"/>
    <s v="05401000000"/>
    <s v="г. Владивосток"/>
    <s v="1 199 450 (с НДС)"/>
    <m/>
    <s v="30.06.2022"/>
    <s v="04.2022"/>
    <s v="09.2022"/>
    <s v="100% постоплата"/>
    <s v="Запрос цен"/>
    <m/>
    <m/>
    <s v="Да"/>
    <s v="Нет"/>
    <m/>
  </r>
  <r>
    <s v="051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5.2022"/>
    <n v="154000"/>
    <m/>
    <s v="Обучение по  образовательной программе-высшего образования &quot;Системы радиосвязи и радиодоступа&quot;"/>
    <s v="В соответствии с ТЗ"/>
    <s v="792"/>
    <s v="чел"/>
    <s v="1"/>
    <s v="05401000000"/>
    <s v="г. Владивосток"/>
    <s v="154 000 (с НДС)"/>
    <m/>
    <s v="31.05.2022"/>
    <s v="04.2022"/>
    <s v="12.2022"/>
    <s v="100% предоплата"/>
    <s v="Запрос цен"/>
    <m/>
    <m/>
    <s v="Да"/>
    <s v="Нет"/>
    <m/>
  </r>
  <r>
    <s v="052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5.2022"/>
    <n v="600000"/>
    <m/>
    <s v="Обучение по курсу: Программный комплекс АСТРА-НОВА для автоматизированных расчетов на статическую и циклическую прочность, на сейсмические, вибрационные и динамические воздействия трубопроводных систем в соответствии с российскими нормативными требов"/>
    <s v="В соответствии с ТЗ"/>
    <s v="792"/>
    <s v="чел"/>
    <s v="6"/>
    <s v="05401000000"/>
    <s v="г. Владивосток"/>
    <s v="600 000 (с НДС)"/>
    <m/>
    <s v="31.05.2022"/>
    <s v="04.2022"/>
    <s v="12.2022"/>
    <s v="100% предоплата"/>
    <s v="Запрос цен"/>
    <m/>
    <m/>
    <s v="Да"/>
    <s v="Нет"/>
    <m/>
  </r>
  <r>
    <s v="053"/>
    <s v="65.12.3"/>
    <s v="65.1"/>
    <x v="20"/>
    <s v="Обязательное страхование автотранспорта (ОСАГО)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6.2022"/>
    <n v="71000"/>
    <s v="39 000"/>
    <s v="Страхование гражданской ответственности владельцев транспортных средств (ОСАГО)"/>
    <s v="В соответствии с ТЗ"/>
    <s v="876"/>
    <s v="усл. ед"/>
    <s v="9"/>
    <s v="05401000000"/>
    <s v="г. Владивосток"/>
    <s v="110 000 (с НДС)"/>
    <m/>
    <s v="31.08.2022"/>
    <s v="05.2022"/>
    <s v="08.2023"/>
    <s v="Предоплата (страховая премия уплачивается до даты начала страхования каждого транспортного средства)"/>
    <s v="Запрос цен"/>
    <m/>
    <m/>
    <s v="Да"/>
    <s v="Нет"/>
    <m/>
  </r>
  <r>
    <s v="054"/>
    <s v="65.12.3"/>
    <s v="65.1"/>
    <x v="21"/>
    <s v="Добровольное страхование автотранспорта (КАСКО)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06.2022"/>
    <n v="250000"/>
    <m/>
    <s v="Страхование транспортных средств от ущерба, хищения и угона (КАСКО)"/>
    <s v="В соответствии с ТЗ"/>
    <s v="876"/>
    <s v="усл. ед"/>
    <s v="2"/>
    <s v="05401000000"/>
    <s v="г. Владивосток"/>
    <s v="250 000 (с НДС)"/>
    <m/>
    <s v="30.06.2022"/>
    <s v="05.2022"/>
    <s v="07.2023"/>
    <s v="Предоплата (страховая премия уплачивается до даты начала страхования каждого транспортного средства)"/>
    <s v="Запрос цен"/>
    <m/>
    <m/>
    <s v="Да"/>
    <s v="Нет"/>
    <m/>
  </r>
  <r>
    <s v="055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6.2022"/>
    <n v="2572747.2400000002"/>
    <m/>
    <s v="Услуги по информационному обслуживанию ИСС &quot;Техэксперт&quot;"/>
    <s v="В соответствии с ТЗ"/>
    <s v="796"/>
    <s v="шт"/>
    <s v="56"/>
    <s v="05401000000"/>
    <s v="г. Владивосток"/>
    <s v="2 572 747,24 (с НДС)"/>
    <m/>
    <s v="31.07.2022"/>
    <s v="05.2022"/>
    <s v="09.2022"/>
    <s v="100% постоплата"/>
    <s v="Запрос цен"/>
    <m/>
    <m/>
    <s v="Да"/>
    <s v="Нет"/>
    <m/>
  </r>
  <r>
    <s v="056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6.2022"/>
    <n v="1304000"/>
    <m/>
    <s v="Передача прав на использование ПО FalconGaze DLP"/>
    <s v="В соответствии с ТЗ"/>
    <s v="796"/>
    <s v="шт"/>
    <s v="300"/>
    <s v="05401000000"/>
    <s v="г. Владивосток"/>
    <s v="1 304 000 (с НДС)"/>
    <m/>
    <s v="31.07.2022"/>
    <s v="05.2022"/>
    <s v="09.2022"/>
    <s v="100% постоплата"/>
    <s v="Запрос цен"/>
    <m/>
    <m/>
    <s v="Да"/>
    <s v="Нет"/>
    <m/>
  </r>
  <r>
    <s v="057"/>
    <s v="26.20"/>
    <s v="26.20.14.00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6.2022"/>
    <n v="834400"/>
    <m/>
    <s v="Поставка МФУ формата А3 цветной печати"/>
    <s v="В соответствии с ТЗ"/>
    <s v="796"/>
    <s v="шт"/>
    <s v="2"/>
    <s v="05401000000"/>
    <s v="г. Владивосток"/>
    <s v="834 400 (с НДС)"/>
    <m/>
    <s v="31.08.2022"/>
    <s v="05.2022"/>
    <s v="10.2022"/>
    <s v="100% постоплата"/>
    <s v="Запрос цен"/>
    <m/>
    <m/>
    <s v="Да"/>
    <s v="Нет"/>
    <m/>
  </r>
  <r>
    <s v="058"/>
    <s v="26.20"/>
    <s v="26.20.14.00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6.2022"/>
    <n v="3859100"/>
    <m/>
    <s v="Поставка МФУ Формата А0 черно-белой печати"/>
    <s v="В соответствии с ТЗ"/>
    <s v="796"/>
    <s v="шт"/>
    <s v="1"/>
    <s v="05401000000"/>
    <s v="г. Владивосток"/>
    <s v="3 859 100 (с НДС)"/>
    <m/>
    <s v="31.08.2022"/>
    <s v="05.2022"/>
    <s v="10.2022"/>
    <s v="100% постоплата"/>
    <s v="Запрос цен"/>
    <m/>
    <m/>
    <s v="Да"/>
    <s v="Нет"/>
    <m/>
  </r>
  <r>
    <s v="059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6.2022"/>
    <n v="353600"/>
    <m/>
    <s v="Обучение работников по курсу Tekla Structures"/>
    <s v="В соответствии с ТЗ"/>
    <s v="792"/>
    <s v="чел"/>
    <s v="10"/>
    <s v="05401000000"/>
    <s v="г. Владивосток"/>
    <s v="353 600 (с НДС)"/>
    <m/>
    <s v="30.06.2022"/>
    <s v="05.2022"/>
    <s v="12.2022"/>
    <s v="100% предоплата"/>
    <s v="Запрос цен"/>
    <m/>
    <m/>
    <s v="Да"/>
    <s v="Нет"/>
    <m/>
  </r>
  <r>
    <s v="060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6.2022"/>
    <n v="265000"/>
    <m/>
    <s v="Обучение работников по курсу: 1. Лира 10. Расчет строительных конструкций. 2. Autodesk Civil 3D. Базовый курс."/>
    <s v="В соответствии с ТЗ"/>
    <s v="792"/>
    <s v="чел"/>
    <s v="12"/>
    <s v="05401000000"/>
    <s v="г. Владивосток"/>
    <s v="265 000 (с НДС)"/>
    <m/>
    <s v="30.06.2022"/>
    <s v="05.2022"/>
    <s v="12.2022"/>
    <s v="100% предоплата"/>
    <s v="Запрос цен"/>
    <m/>
    <m/>
    <s v="Да"/>
    <s v="Нет"/>
    <m/>
  </r>
  <r>
    <s v="061"/>
    <s v="68.20"/>
    <s v="68.20.11.000"/>
    <x v="22"/>
    <s v="Аренда зданий, помещений и сооружений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06.2022"/>
    <n v="21639479.620000001"/>
    <s v="18 817 592,95"/>
    <s v="Аренда недвижимого имущества (нежилых помещений)"/>
    <s v="Здание должно быть специализированным для аренды офисных помещений, не требующее капитального ремонта"/>
    <s v="055"/>
    <s v="м2"/>
    <s v="4 948,4"/>
    <s v="05401000000"/>
    <s v="г. Владивосток"/>
    <s v="40 457 072,57 (с НДС)"/>
    <m/>
    <s v="31.05.2023"/>
    <s v="06.2022"/>
    <s v="05.2023"/>
    <s v="Ежемесячный авансовый платеж"/>
    <s v="Сделка по перечню взаимозависимых лиц"/>
    <s v="5.3.2.7. аренда/субаренда доверительное управление"/>
    <m/>
    <s v="Нет"/>
    <s v="Нет"/>
    <m/>
  </r>
  <r>
    <s v="062"/>
    <s v="31.01"/>
    <s v="31.01.12.190"/>
    <x v="23"/>
    <s v="Малоценная офисная мебель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07.2022"/>
    <n v="339307.38"/>
    <s v="475 030,33"/>
    <s v="Поставка офисной мебели"/>
    <s v="Поставляемый товар должен быть                    новым  (товаром, который не был в употреблении, в ремонте, в том числе который не был восстановлен) и                   находиться в оригинальной упаковке изготовителя"/>
    <s v="876"/>
    <s v="усл. ед"/>
    <s v="1"/>
    <s v="05401000000"/>
    <s v="г. Владивосток"/>
    <s v="814 337,71 (с НДС)"/>
    <m/>
    <s v="31.07.2023"/>
    <s v="06.2022"/>
    <s v="07.2023"/>
    <s v="100% постоплата"/>
    <s v="Запрос цен"/>
    <m/>
    <m/>
    <s v="Да"/>
    <s v="Нет"/>
    <m/>
  </r>
  <r>
    <s v="063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7.2022"/>
    <n v="240000"/>
    <s v="200 000"/>
    <s v="Аренда недвижимого имущества (двухкомнатная квартира) в г. Большой Камень"/>
    <s v="В соответствии с ТЗ"/>
    <s v="055"/>
    <s v="м2"/>
    <s v="43,1"/>
    <s v="05406000000"/>
    <s v="г. Большой Камень"/>
    <s v="440 000 (с НДС)"/>
    <m/>
    <s v="31.05.2023"/>
    <s v="06.2022"/>
    <s v="06.2023"/>
    <s v="Ежемесячно"/>
    <s v="Запрос цен"/>
    <m/>
    <m/>
    <s v="Да"/>
    <s v="Нет"/>
    <m/>
  </r>
  <r>
    <s v="064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7.2022"/>
    <n v="831885.33"/>
    <m/>
    <s v="Передача прав на использование ПО TeploOV"/>
    <s v="В соответствии с ТЗ"/>
    <s v="796"/>
    <s v="шт"/>
    <s v="12"/>
    <s v="05401000000"/>
    <s v="г. Владивосток"/>
    <s v="831 885,33 (с НДС)"/>
    <m/>
    <s v="31.08.2022"/>
    <s v="06.2022"/>
    <s v="10.2022"/>
    <s v="100% постоплата"/>
    <s v="Запрос цен"/>
    <m/>
    <m/>
    <s v="Да"/>
    <s v="Нет"/>
    <m/>
  </r>
  <r>
    <s v="065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7.2022"/>
    <n v="1335040"/>
    <m/>
    <s v="Передача прав на использование ПО СПДС GraphiCS"/>
    <s v="В соответствии с ТЗ"/>
    <s v="796"/>
    <s v="шт"/>
    <s v="20"/>
    <s v="05401000000"/>
    <s v="г. Владивосток"/>
    <s v="1 335 040 (с НДС)"/>
    <m/>
    <s v="31.08.2022"/>
    <s v="06.2022"/>
    <s v="10.2022"/>
    <s v="100% постоплата"/>
    <s v="Запрос цен"/>
    <m/>
    <m/>
    <s v="Да"/>
    <s v="Нет"/>
    <m/>
  </r>
  <r>
    <s v="066"/>
    <s v="85.42.9"/>
    <s v="85.42.19"/>
    <x v="15"/>
    <s v="Расходы на обучение персонала и участие в семинарах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07.2022"/>
    <n v="511000"/>
    <m/>
    <s v="Образовательные услуги для руководителей высшего уровня управления предприятием по теме: &quot;Технология успеха руководителя&quot;"/>
    <s v="В соответствии с ТЗ"/>
    <s v="792"/>
    <s v="чел"/>
    <s v="20"/>
    <s v="05401000000"/>
    <s v="г. Владивосток"/>
    <s v="511 000 (с НДС)"/>
    <m/>
    <s v="31.07.2022"/>
    <s v="06.2022"/>
    <s v="12.2022"/>
    <s v="100% предоплата"/>
    <s v="Запрос цен"/>
    <m/>
    <m/>
    <s v="Да"/>
    <s v="Нет"/>
    <m/>
  </r>
  <r>
    <s v="067"/>
    <s v="86.21"/>
    <s v="86.21.10"/>
    <x v="24"/>
    <s v="Охрана труда"/>
    <s v="ОУ ОХД"/>
    <s v="ОУ ОХД"/>
    <s v="Сегмент ОХД"/>
    <s v="Служба производственной безопасности"/>
    <s v="Служба производственной безопасности"/>
    <s v="Производственная программа"/>
    <s v="СЗ"/>
    <s v="08.2022"/>
    <n v="48000"/>
    <s v="408 000"/>
    <s v="Оказание услуг по проведению  предварительных (при поступлении на работу) медицинских осмотров"/>
    <s v="Медицинское заключение по результатам предварительного медосмотра (обследования)"/>
    <s v="792"/>
    <s v="чел"/>
    <s v="80"/>
    <s v="05401000000"/>
    <s v="г. Владивосток"/>
    <s v="456 000 (с НДС)"/>
    <m/>
    <s v="31.10.2023"/>
    <s v="07.2022"/>
    <s v="12.2023"/>
    <s v="100% постоплата"/>
    <s v="Запрос оферт"/>
    <m/>
    <m/>
    <s v="Да"/>
    <s v="Нет"/>
    <m/>
  </r>
  <r>
    <s v="068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8.2022"/>
    <n v="895519.8"/>
    <m/>
    <s v="Передача прав на использование ПО Project StudioCS Конструкции"/>
    <s v="В соответствии с ТЗ"/>
    <s v="796"/>
    <s v="шт"/>
    <s v="18"/>
    <s v="05401000000"/>
    <s v="г. Владивосток"/>
    <s v="895 519,8 (с НДС)"/>
    <m/>
    <s v="30.09.2022"/>
    <s v="07.2022"/>
    <s v="11.2022"/>
    <s v="100% постоплата"/>
    <s v="Запрос цен"/>
    <m/>
    <m/>
    <s v="Да"/>
    <s v="Нет"/>
    <m/>
  </r>
  <r>
    <s v="069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8.2022"/>
    <n v="876120"/>
    <m/>
    <s v="Услуги по техническому сопровождению программного продукта  Spider Project"/>
    <s v="В соответствии с ТЗ"/>
    <s v="796"/>
    <s v="шт"/>
    <s v="4"/>
    <s v="05401000000"/>
    <s v="г. Владивосток"/>
    <s v="876 120 (с НДС)"/>
    <m/>
    <s v="30.09.2022"/>
    <s v="07.2022"/>
    <s v="11.2022"/>
    <s v="100% постоплата"/>
    <s v="Запрос цен"/>
    <m/>
    <m/>
    <s v="Да"/>
    <s v="Нет"/>
    <m/>
  </r>
  <r>
    <s v="070"/>
    <s v="46.51.2"/>
    <s v="46.51.10.120"/>
    <x v="25"/>
    <s v="Услуги по обслуживанию информационного и программного обеспечения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8.2022"/>
    <n v="1160337.5"/>
    <m/>
    <s v="Передача прав на использование ПО ГрандСмета"/>
    <s v="В соответствии с ТЗ"/>
    <s v="796"/>
    <s v="шт"/>
    <s v="19"/>
    <s v="05401000000"/>
    <s v="г. Владивосток"/>
    <s v="1 160 337,5 (с НДС)"/>
    <m/>
    <s v="30.09.2022"/>
    <s v="07.2022"/>
    <s v="11.2022"/>
    <s v="100% постоплата"/>
    <s v="Запрос цен"/>
    <m/>
    <m/>
    <s v="Да"/>
    <s v="Нет"/>
    <m/>
  </r>
  <r>
    <s v="071"/>
    <s v="86.21"/>
    <s v="86.21.10"/>
    <x v="24"/>
    <s v="Охрана труда"/>
    <s v="ОУ ОХД"/>
    <s v="ОУ ОХД"/>
    <s v="Сегмент ОХД"/>
    <s v="Служба производственной безопасности"/>
    <s v="Служба производственной безопасности"/>
    <s v="Производственная программа"/>
    <s v="СЗ"/>
    <s v="09.2022"/>
    <n v="488250"/>
    <m/>
    <s v="Оказание услуг по проведению периодических медицинских осмотров"/>
    <s v="Заключительный акт по результатам проведенного  периодического медосмотра (обследования)"/>
    <s v="792"/>
    <s v="чел"/>
    <s v="105"/>
    <s v="05401000000"/>
    <s v="г. Владивосток"/>
    <s v="488 250 (с НДС)"/>
    <m/>
    <s v="31.10.2022"/>
    <s v="08.2022"/>
    <s v="12.2022"/>
    <s v="100% постоплата"/>
    <s v="Запрос оферт"/>
    <m/>
    <m/>
    <s v="Да"/>
    <s v="Нет"/>
    <m/>
  </r>
  <r>
    <s v="072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9.2022"/>
    <n v="120000"/>
    <s v="210 000"/>
    <s v="Аренда недвижимого имущества (двухкомнатная квартира) в г. Большой Камень"/>
    <s v="В соответствии с ТЗ"/>
    <s v="055"/>
    <s v="м2"/>
    <s v="43,4"/>
    <s v="05406000000"/>
    <s v="г. Большой Камень"/>
    <s v="330 000 (с НДС)"/>
    <m/>
    <s v="31.07.2023"/>
    <s v="08.2022"/>
    <s v="08.2023"/>
    <s v="Ежемесячно"/>
    <s v="Запрос цен"/>
    <m/>
    <m/>
    <s v="Да"/>
    <s v="Нет"/>
    <m/>
  </r>
  <r>
    <s v="073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9.2022"/>
    <n v="104000"/>
    <s v="182 000"/>
    <s v="Аренда недвижимого имущества (однокомнатная квартира) в г. Большой Камень"/>
    <s v="В соответствии с ТЗ"/>
    <s v="055"/>
    <s v="м2"/>
    <s v="30,7"/>
    <s v="05406000000"/>
    <s v="г. Большой Камень"/>
    <s v="286 000 (с НДС)"/>
    <m/>
    <s v="31.07.2023"/>
    <s v="08.2022"/>
    <s v="08.2023"/>
    <s v="Ежемесячно"/>
    <s v="Запрос цен"/>
    <m/>
    <m/>
    <s v="Да"/>
    <s v="Нет"/>
    <m/>
  </r>
  <r>
    <s v="074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Отдел инженерных изысканий"/>
    <s v="Отдел инженерных изысканий"/>
    <s v="Производственная программа"/>
    <s v="СЗ"/>
    <s v="09.2022"/>
    <n v="120000"/>
    <s v="210 000"/>
    <s v="Аренда недвижимого имущества (онокомнатная квартира) в г. Большой Камень"/>
    <s v="В соответствии с ТЗ"/>
    <s v="055"/>
    <s v="м2"/>
    <s v="35,2"/>
    <s v="05406000000"/>
    <s v="г. Большой Камень"/>
    <s v="330 000 (с НДС)"/>
    <m/>
    <s v="31.07.2023"/>
    <s v="08.2022"/>
    <s v="08.2023"/>
    <s v="Ежемесячно"/>
    <s v="Запрос цен"/>
    <m/>
    <m/>
    <s v="Да"/>
    <s v="Нет"/>
    <m/>
  </r>
  <r>
    <s v="075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2686768"/>
    <m/>
    <s v="Передача прав на использование ПО Лира 10"/>
    <s v="В соответствии с ТЗ"/>
    <s v="796"/>
    <s v="шт"/>
    <s v="5"/>
    <s v="05401000000"/>
    <s v="г. Владивосток"/>
    <s v="2 686 768 (с НДС)"/>
    <m/>
    <s v="31.10.2022"/>
    <s v="08.2022"/>
    <s v="12.2022"/>
    <s v="100% постоплата"/>
    <s v="Запрос цен"/>
    <m/>
    <m/>
    <s v="Да"/>
    <s v="Нет"/>
    <m/>
  </r>
  <r>
    <s v="076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2323557.85"/>
    <m/>
    <s v="Передача прав на использование ПО Idea Statika"/>
    <s v="В соответствии с ТЗ"/>
    <s v="796"/>
    <s v="шт"/>
    <s v="4"/>
    <s v="05401000000"/>
    <s v="г. Владивосток"/>
    <s v="2 323 557,85 (с НДС)"/>
    <m/>
    <s v="31.10.2022"/>
    <s v="08.2022"/>
    <s v="12.2022"/>
    <s v="100% постоплата"/>
    <s v="Запрос цен"/>
    <m/>
    <m/>
    <s v="Да"/>
    <s v="Нет"/>
    <m/>
  </r>
  <r>
    <s v="077"/>
    <s v="46.51.2"/>
    <s v="46.51.10.120"/>
    <x v="25"/>
    <s v="Услуги по обслуживанию информационного и программного обеспечения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1043000"/>
    <m/>
    <s v="Услуги по сопровождению иформационно-правовой системы"/>
    <s v="В соответствии с ТЗ"/>
    <s v="876"/>
    <s v="усл. ед"/>
    <s v="1"/>
    <s v="05401000000"/>
    <s v="г. Владивосток"/>
    <s v="1 043 000 (с НДС)"/>
    <m/>
    <s v="31.10.2022"/>
    <s v="08.2022"/>
    <s v="12.2022"/>
    <s v="100% постоплата"/>
    <s v="Запрос цен"/>
    <m/>
    <m/>
    <s v="Да"/>
    <s v="Нет"/>
    <m/>
  </r>
  <r>
    <s v="078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178144.4"/>
    <m/>
    <s v="Передача прав на использование ПО Акронис Infoprotect"/>
    <s v="В соответствии с ТЗ"/>
    <s v="796"/>
    <s v="шт"/>
    <s v="7"/>
    <s v="05401000000"/>
    <s v="г. Владивосток"/>
    <s v="178 144,4 (с НДС)"/>
    <m/>
    <s v="31.10.2022"/>
    <s v="08.2022"/>
    <s v="12.2022"/>
    <s v="100% постоплата"/>
    <s v="Запрос цен"/>
    <m/>
    <m/>
    <s v="Да"/>
    <s v="Нет"/>
    <m/>
  </r>
  <r>
    <s v="079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588252"/>
    <m/>
    <s v="Передача прав на использование ПО Business Studio"/>
    <s v="В соответствии с ТЗ"/>
    <s v="796"/>
    <s v="шт"/>
    <s v="6"/>
    <s v="05401000000"/>
    <s v="г. Владивосток"/>
    <s v="588 252 (с НДС)"/>
    <m/>
    <s v="31.10.2022"/>
    <s v="08.2022"/>
    <s v="12.2022"/>
    <s v="100% постоплата"/>
    <s v="Запрос цен"/>
    <m/>
    <m/>
    <s v="Да"/>
    <s v="Нет"/>
    <m/>
  </r>
  <r>
    <s v="080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Производственная программа"/>
    <s v="СЗ"/>
    <s v="09.2022"/>
    <n v="292040"/>
    <m/>
    <s v="Передача прав фальцовщик лицензия на формат А3"/>
    <s v="В соответствии с ТЗ"/>
    <s v="796"/>
    <s v="шт"/>
    <s v="1"/>
    <s v="05401000000"/>
    <s v="г. Владивосток"/>
    <s v="292 040 (с НДС)"/>
    <m/>
    <s v="31.10.2022"/>
    <s v="08.2022"/>
    <s v="12.2022"/>
    <s v="100% постоплата"/>
    <s v="Запрос цен"/>
    <m/>
    <m/>
    <s v="Да"/>
    <s v="Нет"/>
    <m/>
  </r>
  <r>
    <s v="081"/>
    <s v="26.20"/>
    <s v="26.20.13.000"/>
    <x v="12"/>
    <s v="ИОУ_Вычислительная и орг. техника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09.2022"/>
    <n v="219030"/>
    <m/>
    <s v="Поставка дополнительного лотка на 3 и 4й рулоны МФУ А0"/>
    <s v="В соответствии с ТЗ"/>
    <s v="796"/>
    <s v="шт"/>
    <s v="1"/>
    <s v="05401000000"/>
    <s v="г. Владивосток"/>
    <s v="219 030 (с НДС)"/>
    <m/>
    <s v="31.10.2022"/>
    <s v="08.2022"/>
    <s v="12.2022"/>
    <s v="100% постоплата"/>
    <s v="Запрос цен"/>
    <m/>
    <m/>
    <s v="Да"/>
    <s v="Нет"/>
    <m/>
  </r>
  <r>
    <s v="082"/>
    <s v="68.20"/>
    <s v="68.20.11.000"/>
    <x v="22"/>
    <s v="Аренда зданий, помещений и сооружений"/>
    <s v="ОУ ОХД"/>
    <s v="ОУ ОХД"/>
    <s v="Сегмент ОХД"/>
    <s v="Грунтовая лаборатория"/>
    <s v="Грунтовая лаборатория"/>
    <s v="Производственная программа"/>
    <s v="СЗ"/>
    <s v="10.2021"/>
    <n v="225990"/>
    <s v="904 000"/>
    <s v="Аренда недвижимого помещения"/>
    <s v="В соответствии с ТЗ"/>
    <s v="055"/>
    <s v="м2"/>
    <s v="137,7"/>
    <s v="05401000000"/>
    <s v="г. Владивосток"/>
    <s v="1 129 940 (с НДС)"/>
    <m/>
    <s v="31.08.2023"/>
    <s v="09.2022"/>
    <s v="09.2023"/>
    <s v="Ежемесячно"/>
    <s v="Запрос цен"/>
    <m/>
    <m/>
    <s v="Да"/>
    <s v="Нет"/>
    <m/>
  </r>
  <r>
    <s v="083"/>
    <s v="68.20"/>
    <s v="68.20.11.000"/>
    <x v="10"/>
    <s v="Аренда жилых помещений"/>
    <s v="ОУ 2 ООО &quot;ССК &quot;Звезда&quot; ИИ"/>
    <s v="ОУ 2 ООО &quot;ССК &quot;Звезда&quot; ИИ"/>
    <s v="Сегмент ОХД"/>
    <s v="Грунтовая лаборатория"/>
    <s v="Грунтовая лаборатория"/>
    <s v="Производственная программа"/>
    <s v="СЗ"/>
    <s v="10.2022"/>
    <n v="105000"/>
    <s v="280 000"/>
    <s v="Аренда недвижимого имущества (двухкомнатная квартира) в г. Большой Камень"/>
    <s v="В соответствии с ТЗ"/>
    <s v="055"/>
    <s v="м2"/>
    <s v="44,4"/>
    <s v="0540600000"/>
    <s v="г. Большой Камень"/>
    <s v="385 000 (с НДС)"/>
    <m/>
    <s v="31.08.2023"/>
    <s v="09.2022"/>
    <s v="09.2023"/>
    <s v="Ежемесячно"/>
    <s v="Запрос цен"/>
    <m/>
    <m/>
    <s v="Да"/>
    <s v="Нет"/>
    <m/>
  </r>
  <r>
    <s v="084"/>
    <s v="68.20"/>
    <s v="68.20.11.000"/>
    <x v="22"/>
    <s v="Аренда зданий, помещений и сооружений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10.2022"/>
    <n v="790770.82"/>
    <s v="3 715 045,65"/>
    <s v="Субаренда недвижимого имущества (нежилых помещений)"/>
    <s v="Здание должно быть специализированным для аренды офисных помещений, не требующее капитального ремонта"/>
    <s v="055"/>
    <s v="м2"/>
    <s v="61"/>
    <s v="45000000000"/>
    <s v="г. Москва"/>
    <s v="4 505 816,47 (с НДС)"/>
    <m/>
    <s v="30.09.2023"/>
    <s v="10.2022"/>
    <s v="09.2023"/>
    <s v="Ежемесячный авансовый платеж"/>
    <s v="Сделка по перечню взаимозависимых лиц"/>
    <s v="5.3.2.7. аренда/субаренда доверительное управление"/>
    <s v="АО &quot;ДЦСС&quot;"/>
    <s v="Нет"/>
    <s v="Нет"/>
    <m/>
  </r>
  <r>
    <s v="085"/>
    <s v="22.29"/>
    <s v="22.29.25.000"/>
    <x v="0"/>
    <s v="Канцелярские товары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12.2022"/>
    <m/>
    <s v="1 634 904"/>
    <s v="Поставка канцелярских товаров"/>
    <s v="Поставляемый товар должен быть                    новым  (товаром, который не был в употреблении, в ремонте, в том числе который не был восстановлен) и                   находиться в оригинальной упаковке изготовителя"/>
    <s v="876"/>
    <s v="усл. ед"/>
    <s v="1"/>
    <s v="05401000000"/>
    <s v="г. Владивосток"/>
    <s v="1 634 904 (с НДС)"/>
    <m/>
    <s v="31.12.2023"/>
    <s v="11.2022"/>
    <s v="12.2023"/>
    <s v="100% постоплата"/>
    <s v="Запрос цен"/>
    <m/>
    <m/>
    <s v="Да"/>
    <s v="Нет"/>
    <m/>
  </r>
  <r>
    <s v="086"/>
    <s v="81.10"/>
    <s v="81.10.10"/>
    <x v="7"/>
    <s v="Услуги на содержание зданий и помещений"/>
    <s v="ОУ ОХД"/>
    <s v="ОУ ОХД"/>
    <s v="Сегмент ОХД"/>
    <s v="Административно-хозяйственная служба"/>
    <s v="Административно-хозяйственная служба"/>
    <s v="Производственная программа"/>
    <s v="СЗ"/>
    <s v="11.2022"/>
    <m/>
    <s v="192 011,62"/>
    <s v="Комплексные услуги административно - хозяйственного сопровождения деятельности организации"/>
    <s v="Обеспечивать высокое качество услуг"/>
    <s v="876"/>
    <s v="усл. ед"/>
    <s v="1"/>
    <s v="05406000000"/>
    <s v="г. Большой Камень"/>
    <s v="192 011,62 (с НДС)"/>
    <m/>
    <s v="31.12.2023"/>
    <s v="11.2022"/>
    <s v="12.2023"/>
    <s v="100% постоплата"/>
    <s v="Сделка по перечню взаимозависимых лиц"/>
    <s v="5.3.2.7. аренда/субаренда доверительное управление"/>
    <s v="ООО &quot;Сервис-Восток&quot;"/>
    <s v="Нет"/>
    <s v="Нет"/>
    <m/>
  </r>
  <r>
    <s v="087"/>
    <s v="63.11.1"/>
    <s v="63.11.13.000"/>
    <x v="25"/>
    <s v="Услуги по обслуживанию информационного и программного обеспечения"/>
    <s v="ОУ ОХД"/>
    <s v="ОУ ОХД"/>
    <s v="Сегмент ОХД"/>
    <s v="Служба экономической безопасности"/>
    <s v="Служба экономической безопасности"/>
    <s v="Производственная программа"/>
    <s v="СЗ"/>
    <s v="12.2022"/>
    <n v="302400"/>
    <m/>
    <s v="Услуги по предоставлению доуступа к информационному ресурсу СПАРК"/>
    <s v="В соответствии с ТЗ"/>
    <s v="876"/>
    <s v="усл. ед"/>
    <s v="1"/>
    <s v="05401000000"/>
    <s v="г. Владивосток"/>
    <s v="302 400 (с НДС)"/>
    <m/>
    <s v="31.12.2023"/>
    <s v="11.2022"/>
    <s v="12.2022"/>
    <s v="100% предоплата"/>
    <s v="Закупка у единственного поставщика"/>
    <s v="5.3.2.11. доступ к специализированным информационным ресурсам и базам данных"/>
    <s v="АО Информационное агенство &quot;Интерфакс&quot;"/>
    <s v="Нет"/>
    <s v="Нет"/>
    <m/>
  </r>
  <r>
    <s v="088"/>
    <s v="74.90.3"/>
    <s v="74.90.15"/>
    <x v="18"/>
    <s v="Услуги по группе компаний ДЦСС"/>
    <s v="ОУ ОХД"/>
    <s v="ОУ ОХД"/>
    <s v="Сегмент ОХД"/>
    <s v="Служба экономической безопасности"/>
    <s v="Служба экономической безопасности"/>
    <s v="Производственная программа"/>
    <s v="СЗ"/>
    <s v="12.2022"/>
    <n v="298620.24"/>
    <m/>
    <s v="Консультационные услуги в области экономической безопасности"/>
    <s v="В соответствии с ТЗ"/>
    <s v="876"/>
    <s v="усл. ед"/>
    <s v="1"/>
    <s v="05401000000"/>
    <s v="г. Владивосток"/>
    <s v="298 620,24 (с НДС)"/>
    <m/>
    <s v="31.12.2023"/>
    <s v="11.2022"/>
    <s v="12.2022"/>
    <s v="100% постоплата"/>
    <s v="Сделка по перечню взаимозависимых лиц"/>
    <s v="5.3.2.15 Реализация (перераспределение) продукции внутри Компании"/>
    <s v="АО &quot;ДЦСС&quot;"/>
    <s v="Нет"/>
    <s v="Нет"/>
    <m/>
  </r>
  <r>
    <s v="089"/>
    <s v="26.20"/>
    <s v="26.20.13.000"/>
    <x v="26"/>
    <s v="ИОУ_Прочие объекты основных средств"/>
    <s v="ОУ Инвестиции"/>
    <s v="ОУ Инвестиции"/>
    <s v="Сегмент Инвестиции"/>
    <s v="Отдел информационных технологий"/>
    <s v="Отдел информационных технологий"/>
    <s v="Инвестиционная программа"/>
    <s v="СЗ"/>
    <s v="12.2022"/>
    <m/>
    <s v="980 002,8"/>
    <s v="Поставка системы пожаротушения"/>
    <s v="В соответствии с ТЗ"/>
    <s v="796"/>
    <s v="шт"/>
    <s v="1"/>
    <s v="05401000000"/>
    <s v="г. Владивосток"/>
    <s v="980 002,8 (с НДС)"/>
    <m/>
    <s v="31.01.2023"/>
    <s v="11.2022"/>
    <s v="03.2023"/>
    <s v="100% постоплата"/>
    <s v="Запрос цен"/>
    <m/>
    <m/>
    <s v="Да"/>
    <s v="Нет"/>
    <m/>
  </r>
  <r>
    <s v="090"/>
    <s v="46.51.2"/>
    <s v="46.51.10.120"/>
    <x v="5"/>
    <s v="Лицензии на программные продукты"/>
    <s v="ОУ ОХД"/>
    <s v="ОУ ОХД"/>
    <s v="Сегмент ОХД"/>
    <s v="Отдел информационных технологий"/>
    <s v="Отдел информационных технологий"/>
    <s v="Инвестиционная программа"/>
    <s v="СЗ"/>
    <s v="12.2022"/>
    <m/>
    <s v="474 725,37"/>
    <s v="Передача прав на использование ПО Kaspersky"/>
    <s v="В соответствии с ТЗ"/>
    <s v="796"/>
    <s v="шт"/>
    <s v="500"/>
    <s v="05401000000"/>
    <s v="г. Владивосток"/>
    <s v="474 725,37 (с НДС)"/>
    <m/>
    <s v="31.01.2023"/>
    <s v="11.2022"/>
    <s v="03.2023"/>
    <s v="100% постоплата"/>
    <s v="Запрос цен"/>
    <m/>
    <m/>
    <s v="Да"/>
    <s v="Нет"/>
    <m/>
  </r>
  <r>
    <s v="091"/>
    <s v="22.29"/>
    <s v="22.29.25.000"/>
    <x v="27"/>
    <s v="Расходы социального характера"/>
    <s v="ОУ ОХД"/>
    <s v="ОУ ОХД"/>
    <s v="Сегмент ОХД"/>
    <s v="Отдел по персоналу и социальным программам"/>
    <s v="Отдел по персоналу и социальным программам"/>
    <s v="Производственная программа"/>
    <s v="СЗ"/>
    <s v="12.2022"/>
    <n v="450000"/>
    <m/>
    <s v="Поставка детских новогодних подарков"/>
    <s v="В соответствии с ТЗ"/>
    <s v="796"/>
    <s v="шт"/>
    <s v="250"/>
    <s v="05401000000"/>
    <s v="г. Владивосток"/>
    <s v="450 000 (с НДС)"/>
    <m/>
    <s v="31.12.2022"/>
    <s v="11.2022"/>
    <s v="12.2022"/>
    <s v="100% постоплата"/>
    <s v="Запрос цен"/>
    <m/>
    <m/>
    <s v="Да"/>
    <s v="Нет"/>
    <m/>
  </r>
  <r>
    <s v="092"/>
    <s v="68.20"/>
    <s v="68.20.1"/>
    <x v="28"/>
    <s v="Аренда земли"/>
    <s v="ОУ ОХД"/>
    <s v="ОУ ОХД"/>
    <s v="Сегмент ОХД"/>
    <s v="Отдел транспортного обеспечения"/>
    <s v="Отдел транспортного обеспечения"/>
    <s v="Производственная программа"/>
    <s v="СЗ"/>
    <s v="12.2022"/>
    <m/>
    <s v="900 000"/>
    <s v="Аренда недвижимого имущества в г. Большой Камень"/>
    <s v="В соответствии с ТЗ"/>
    <s v="055"/>
    <s v="м2"/>
    <s v="600"/>
    <s v="05406000000"/>
    <s v="г. Большой Камень"/>
    <s v="900 000 (с НДС)"/>
    <m/>
    <s v="31.01.2023"/>
    <s v="12.2022"/>
    <s v="12.2023"/>
    <s v="Первый платеж осущ-ся  в  теч. 5 банковских дней со дня подписания Договора. Далее выплаты осуществялются ежемесячно авансом до 10 (десятого) числа каждого месяца."/>
    <s v="Запрос цен"/>
    <m/>
    <m/>
    <s v="Да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C33" firstHeaderRow="0" firstDataRow="1" firstDataCol="1"/>
  <pivotFields count="34">
    <pivotField dataField="1" showAll="0"/>
    <pivotField showAll="0"/>
    <pivotField showAll="0"/>
    <pivotField axis="axisRow" showAll="0">
      <items count="33">
        <item x="10"/>
        <item x="22"/>
        <item x="28"/>
        <item x="12"/>
        <item x="2"/>
        <item x="0"/>
        <item x="5"/>
        <item x="23"/>
        <item x="1"/>
        <item x="13"/>
        <item x="11"/>
        <item x="24"/>
        <item x="19"/>
        <item x="15"/>
        <item x="16"/>
        <item x="9"/>
        <item m="1" x="30"/>
        <item x="27"/>
        <item x="8"/>
        <item m="1" x="31"/>
        <item m="1" x="29"/>
        <item x="18"/>
        <item x="25"/>
        <item x="7"/>
        <item x="4"/>
        <item x="6"/>
        <item x="20"/>
        <item x="21"/>
        <item x="3"/>
        <item x="14"/>
        <item x="17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12" fld="13" baseField="3" baseItem="0" numFmtId="4"/>
    <dataField name="Количество по полю 1" fld="0" subtotal="count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F44" sqref="F44"/>
    </sheetView>
  </sheetViews>
  <sheetFormatPr defaultRowHeight="11.25" x14ac:dyDescent="0.2"/>
  <cols>
    <col min="1" max="1" width="81.83203125" customWidth="1"/>
    <col min="2" max="2" width="18.33203125" customWidth="1"/>
    <col min="3" max="3" width="22.5" bestFit="1" customWidth="1"/>
    <col min="5" max="5" width="13.33203125" customWidth="1"/>
    <col min="6" max="7" width="11.1640625" customWidth="1"/>
    <col min="8" max="8" width="11.5" customWidth="1"/>
    <col min="9" max="9" width="11.83203125" customWidth="1"/>
  </cols>
  <sheetData>
    <row r="3" spans="1:9" x14ac:dyDescent="0.2">
      <c r="A3" s="2" t="s">
        <v>417</v>
      </c>
      <c r="B3" t="s">
        <v>419</v>
      </c>
      <c r="C3" t="s">
        <v>420</v>
      </c>
      <c r="E3" s="4" t="s">
        <v>421</v>
      </c>
      <c r="F3" s="4" t="s">
        <v>422</v>
      </c>
      <c r="G3" s="4" t="s">
        <v>425</v>
      </c>
      <c r="H3" s="4" t="s">
        <v>423</v>
      </c>
      <c r="I3" s="4" t="s">
        <v>424</v>
      </c>
    </row>
    <row r="4" spans="1:9" x14ac:dyDescent="0.2">
      <c r="A4" s="1" t="s">
        <v>165</v>
      </c>
      <c r="B4" s="3">
        <v>1369000</v>
      </c>
      <c r="C4" s="3">
        <v>7</v>
      </c>
      <c r="E4" s="5">
        <f>VLOOKUP(A4,[1]БДДС!$B$44:$D$172,3,FALSE)*1000</f>
        <v>6067481.0399999982</v>
      </c>
      <c r="F4" s="5">
        <f>VLOOKUP(A4,[1]БДДС!$B$173:$D$356,3,FALSE)*1000</f>
        <v>1500000</v>
      </c>
      <c r="G4" s="5">
        <v>0</v>
      </c>
      <c r="H4" s="5">
        <f>E4+F4+G4</f>
        <v>7567481.0399999982</v>
      </c>
      <c r="I4" s="5">
        <f>H4-GETPIVOTDATA("Сумма по полю 12",$A$3,"4","Аренда жилых помещений")</f>
        <v>6198481.0399999982</v>
      </c>
    </row>
    <row r="5" spans="1:9" x14ac:dyDescent="0.2">
      <c r="A5" s="1" t="s">
        <v>312</v>
      </c>
      <c r="B5" s="3">
        <v>22656240.440000001</v>
      </c>
      <c r="C5" s="3">
        <v>3</v>
      </c>
      <c r="E5" s="5">
        <f>VLOOKUP(A5,[1]БДДС!$B$44:$D$172,3,FALSE)*1000</f>
        <v>0</v>
      </c>
      <c r="F5" s="5">
        <f>VLOOKUP(A5,[1]БДДС!$B$173:$D$356,3,FALSE)*1000</f>
        <v>52263629.870000005</v>
      </c>
      <c r="G5" s="5">
        <v>0</v>
      </c>
      <c r="H5" s="5">
        <f t="shared" ref="H5:H29" si="0">E5+F5+G5</f>
        <v>52263629.870000005</v>
      </c>
      <c r="I5" s="5">
        <f>H5-GETPIVOTDATA("Сумма по полю 12",$A$3,"4","Аренда зданий, помещений и сооружений")</f>
        <v>29607389.430000003</v>
      </c>
    </row>
    <row r="6" spans="1:9" x14ac:dyDescent="0.2">
      <c r="A6" s="1" t="s">
        <v>413</v>
      </c>
      <c r="B6" s="3"/>
      <c r="C6" s="3">
        <v>1</v>
      </c>
      <c r="E6" s="5">
        <f>VLOOKUP(A6,[1]БДДС!$B$44:$D$172,3,FALSE)*1000</f>
        <v>0</v>
      </c>
      <c r="F6" s="5">
        <f>VLOOKUP(A6,[1]БДДС!$B$173:$D$356,3,FALSE)*1000</f>
        <v>748799.99999999988</v>
      </c>
      <c r="G6" s="5">
        <v>0</v>
      </c>
      <c r="H6" s="5">
        <f t="shared" si="0"/>
        <v>748799.99999999988</v>
      </c>
      <c r="I6" s="5">
        <f>H6-GETPIVOTDATA("Сумма по полю 12",$A$3,"4","Аренда земли")</f>
        <v>748799.99999999988</v>
      </c>
    </row>
    <row r="7" spans="1:9" x14ac:dyDescent="0.2">
      <c r="A7" s="1" t="s">
        <v>185</v>
      </c>
      <c r="B7" s="3">
        <v>43616972.68</v>
      </c>
      <c r="C7" s="3">
        <v>6</v>
      </c>
      <c r="E7" s="5">
        <v>0</v>
      </c>
      <c r="F7" s="5">
        <v>0</v>
      </c>
      <c r="G7" s="5">
        <f>VLOOKUP(A7,[1]ИОУ1!$B$191:$E$194,4,FALSE)*1000</f>
        <v>43616972.68</v>
      </c>
      <c r="H7" s="5">
        <f t="shared" si="0"/>
        <v>43616972.68</v>
      </c>
      <c r="I7" s="5">
        <f>H7-GETPIVOTDATA("Сумма по полю 12",$A$3,"4","ИОУ_Вычислительная и орг. техника")</f>
        <v>0</v>
      </c>
    </row>
    <row r="8" spans="1:9" x14ac:dyDescent="0.2">
      <c r="A8" s="1" t="s">
        <v>64</v>
      </c>
      <c r="B8" s="3">
        <v>18267730</v>
      </c>
      <c r="C8" s="3">
        <v>7</v>
      </c>
      <c r="E8" s="5">
        <v>0</v>
      </c>
      <c r="F8" s="5">
        <v>0</v>
      </c>
      <c r="G8" s="5">
        <f>VLOOKUP(A8,[1]ИОУ1!$B$191:$E$194,4,FALSE)*1000</f>
        <v>18267730</v>
      </c>
      <c r="H8" s="5">
        <f t="shared" si="0"/>
        <v>18267730</v>
      </c>
      <c r="I8" s="5">
        <f>H8-GETPIVOTDATA("Сумма по полю 12",$A$3,"4","ИОУ_Станки, машины и пр. оборудование")</f>
        <v>0</v>
      </c>
    </row>
    <row r="9" spans="1:9" x14ac:dyDescent="0.2">
      <c r="A9" s="1" t="s">
        <v>38</v>
      </c>
      <c r="B9" s="3">
        <v>2175000</v>
      </c>
      <c r="C9" s="3">
        <v>2</v>
      </c>
      <c r="E9" s="5">
        <f>VLOOKUP(A9,[1]БДДС!$B$44:$D$172,3,FALSE)*1000</f>
        <v>1767069.731280002</v>
      </c>
      <c r="F9" s="5">
        <f>VLOOKUP(A9,[1]БДДС!$B$173:$D$356,3,FALSE)*1000</f>
        <v>2487982.9087199955</v>
      </c>
      <c r="G9" s="5">
        <v>0</v>
      </c>
      <c r="H9" s="5">
        <f t="shared" si="0"/>
        <v>4255052.6399999978</v>
      </c>
      <c r="I9" s="5">
        <f>H9-GETPIVOTDATA("Сумма по полю 12",$A$3,"4","Канцелярские товары")</f>
        <v>2080052.6399999978</v>
      </c>
    </row>
    <row r="10" spans="1:9" x14ac:dyDescent="0.2">
      <c r="A10" s="1" t="s">
        <v>107</v>
      </c>
      <c r="B10" s="3">
        <v>35832568.339999996</v>
      </c>
      <c r="C10" s="3">
        <v>23</v>
      </c>
      <c r="E10" s="5">
        <f>VLOOKUP(A10,[1]БДДС!$B$44:$D$172,3,FALSE)*1000</f>
        <v>0</v>
      </c>
      <c r="F10" s="5">
        <f>VLOOKUP(A10,[1]БДДС!$B$173:$D$356,3,FALSE)*1000</f>
        <v>46399353.700000003</v>
      </c>
      <c r="G10" s="5">
        <v>0</v>
      </c>
      <c r="H10" s="5">
        <f t="shared" si="0"/>
        <v>46399353.700000003</v>
      </c>
      <c r="I10" s="5">
        <f>H10-GETPIVOTDATA("Сумма по полю 12",$A$3,"4","Лицензии на программные продукты")</f>
        <v>10566785.360000007</v>
      </c>
    </row>
    <row r="11" spans="1:9" x14ac:dyDescent="0.2">
      <c r="A11" s="1" t="s">
        <v>316</v>
      </c>
      <c r="B11" s="3">
        <v>339307.38</v>
      </c>
      <c r="C11" s="3">
        <v>1</v>
      </c>
      <c r="E11" s="5">
        <f>VLOOKUP(A11,[1]БДДС!$B$44:$D$172,3,FALSE)*1000</f>
        <v>0</v>
      </c>
      <c r="F11" s="5">
        <f>VLOOKUP(A11,[1]БДДС!$B$173:$D$356,3,FALSE)*1000</f>
        <v>403584.43999999994</v>
      </c>
      <c r="G11" s="5">
        <v>0</v>
      </c>
      <c r="H11" s="5">
        <f t="shared" si="0"/>
        <v>403584.43999999994</v>
      </c>
      <c r="I11" s="5">
        <f>H11-GETPIVOTDATA("Сумма по полю 12",$A$3,"4","Малоценная офисная мебель")</f>
        <v>64277.059999999939</v>
      </c>
    </row>
    <row r="12" spans="1:9" x14ac:dyDescent="0.2">
      <c r="A12" s="1" t="s">
        <v>54</v>
      </c>
      <c r="B12" s="3">
        <v>2750000</v>
      </c>
      <c r="C12" s="3">
        <v>3</v>
      </c>
      <c r="E12" s="5">
        <f>VLOOKUP(A12,[1]БДДС!$B$44:$D$172,3,FALSE)*1000</f>
        <v>0</v>
      </c>
      <c r="F12" s="5">
        <f>VLOOKUP(A12,[1]БДДС!$B$173:$D$356,3,FALSE)*1000</f>
        <v>4358159.9999999991</v>
      </c>
      <c r="G12" s="5">
        <v>0</v>
      </c>
      <c r="H12" s="5">
        <f t="shared" si="0"/>
        <v>4358159.9999999991</v>
      </c>
      <c r="I12" s="5">
        <f>H12-GETPIVOTDATA("Сумма по полю 12",$A$3,"4","Материалы и запчасти для ремонта и технического обслуживания транспортных средств")</f>
        <v>1608159.9999999991</v>
      </c>
    </row>
    <row r="13" spans="1:9" x14ac:dyDescent="0.2">
      <c r="A13" s="1" t="s">
        <v>189</v>
      </c>
      <c r="B13" s="3">
        <v>1251600</v>
      </c>
      <c r="C13" s="3">
        <v>1</v>
      </c>
      <c r="E13" s="5">
        <f>VLOOKUP(A13,[1]БДДС!$B$44:$D$172,3,FALSE)*1000</f>
        <v>0</v>
      </c>
      <c r="F13" s="5">
        <f>VLOOKUP(A13,[1]БДДС!$B$173:$D$356,3,FALSE)*1000</f>
        <v>1347600</v>
      </c>
      <c r="G13" s="5">
        <v>0</v>
      </c>
      <c r="H13" s="5">
        <f t="shared" si="0"/>
        <v>1347600</v>
      </c>
      <c r="I13" s="5">
        <f>H13-GETPIVOTDATA("Сумма по полю 12",$A$3,"4","Оргтехника")</f>
        <v>96000</v>
      </c>
    </row>
    <row r="14" spans="1:9" x14ac:dyDescent="0.2">
      <c r="A14" s="1" t="s">
        <v>174</v>
      </c>
      <c r="B14" s="3">
        <v>1738260</v>
      </c>
      <c r="C14" s="3">
        <v>1</v>
      </c>
      <c r="E14" s="5">
        <f>VLOOKUP(A14,[1]БДДС!$B$44:$D$172,3,FALSE)*1000</f>
        <v>0</v>
      </c>
      <c r="F14" s="5">
        <f>VLOOKUP(A14,[1]БДДС!$B$173:$D$356,3,FALSE)*1000</f>
        <v>2293259.9999999995</v>
      </c>
      <c r="G14" s="5">
        <v>0</v>
      </c>
      <c r="H14" s="5">
        <f t="shared" si="0"/>
        <v>2293259.9999999995</v>
      </c>
      <c r="I14" s="5">
        <f>H14-GETPIVOTDATA("Сумма по полю 12",$A$3,"4","Охрана и охранная сигнализация")</f>
        <v>554999.99999999953</v>
      </c>
    </row>
    <row r="15" spans="1:9" x14ac:dyDescent="0.2">
      <c r="A15" s="1" t="s">
        <v>334</v>
      </c>
      <c r="B15" s="3">
        <v>536250</v>
      </c>
      <c r="C15" s="3">
        <v>2</v>
      </c>
      <c r="E15" s="5">
        <f>VLOOKUP(A15,[1]БДДС!$B$44:$D$172,3,FALSE)*1000</f>
        <v>0</v>
      </c>
      <c r="F15" s="5">
        <f>VLOOKUP(A15,[1]БДДС!$B$173:$D$356,3,FALSE)*1000</f>
        <v>2646080</v>
      </c>
      <c r="G15" s="5">
        <v>0</v>
      </c>
      <c r="H15" s="5">
        <f t="shared" si="0"/>
        <v>2646080</v>
      </c>
      <c r="I15" s="5">
        <f>H15-GETPIVOTDATA("Сумма по полю 12",$A$3,"4","Охрана труда")</f>
        <v>2109830</v>
      </c>
    </row>
    <row r="16" spans="1:9" x14ac:dyDescent="0.2">
      <c r="A16" s="1" t="s">
        <v>255</v>
      </c>
      <c r="B16" s="3">
        <v>236250</v>
      </c>
      <c r="C16" s="3">
        <v>1</v>
      </c>
      <c r="E16" s="5">
        <f>VLOOKUP(A16,[1]БДДС!$B$44:$D$172,3,FALSE)*1000</f>
        <v>0</v>
      </c>
      <c r="F16" s="5">
        <f>VLOOKUP(A16,[1]БДДС!$B$173:$D$356,3,FALSE)*1000</f>
        <v>612743.6399999999</v>
      </c>
      <c r="G16" s="5">
        <v>0</v>
      </c>
      <c r="H16" s="5">
        <f t="shared" si="0"/>
        <v>612743.6399999999</v>
      </c>
      <c r="I16" s="5">
        <f>H16-GETPIVOTDATA("Сумма по полю 12",$A$3,"4","Поверка приборов")</f>
        <v>376493.6399999999</v>
      </c>
    </row>
    <row r="17" spans="1:9" x14ac:dyDescent="0.2">
      <c r="A17" s="1" t="s">
        <v>200</v>
      </c>
      <c r="B17" s="3">
        <v>4307600</v>
      </c>
      <c r="C17" s="3">
        <v>11</v>
      </c>
      <c r="E17" s="5">
        <f>VLOOKUP(A17,[1]БДДС!$B$44:$D$172,3,FALSE)*1000</f>
        <v>0</v>
      </c>
      <c r="F17" s="5">
        <f>VLOOKUP(A17,[1]БДДС!$B$173:$D$356,3,FALSE)*1000</f>
        <v>4138600.0000000005</v>
      </c>
      <c r="G17" s="5">
        <v>0</v>
      </c>
      <c r="H17" s="5">
        <f t="shared" si="0"/>
        <v>4138600.0000000005</v>
      </c>
      <c r="I17" s="6">
        <f>H17-GETPIVOTDATA("Сумма по полю 12",$A$3,"4","Расходы на обучение персонала и участие в семинарах")</f>
        <v>-168999.99999999953</v>
      </c>
    </row>
    <row r="18" spans="1:9" x14ac:dyDescent="0.2">
      <c r="A18" s="1" t="s">
        <v>209</v>
      </c>
      <c r="B18" s="3">
        <v>278400</v>
      </c>
      <c r="C18" s="3">
        <v>1</v>
      </c>
      <c r="E18" s="5">
        <f>VLOOKUP(A18,[1]БДДС!$B$44:$D$172,3,FALSE)*1000</f>
        <v>0</v>
      </c>
      <c r="F18" s="5">
        <f>VLOOKUP(A18,[1]БДДС!$B$173:$D$356,3,FALSE)*1000</f>
        <v>435300.04000000004</v>
      </c>
      <c r="G18" s="5">
        <v>0</v>
      </c>
      <c r="H18" s="5">
        <f t="shared" si="0"/>
        <v>435300.04000000004</v>
      </c>
      <c r="I18" s="5">
        <f>H18-GETPIVOTDATA("Сумма по полю 12",$A$3,"4","Расходы на питьевую воду")</f>
        <v>156900.04000000004</v>
      </c>
    </row>
    <row r="19" spans="1:9" x14ac:dyDescent="0.2">
      <c r="A19" s="1" t="s">
        <v>140</v>
      </c>
      <c r="B19" s="3">
        <v>210000</v>
      </c>
      <c r="C19" s="3">
        <v>1</v>
      </c>
      <c r="E19" s="5">
        <f>VLOOKUP(A19,[1]БДДС!$B$44:$D$172,3,FALSE)*1000</f>
        <v>0</v>
      </c>
      <c r="F19" s="5">
        <f>VLOOKUP(A19,[1]БДДС!$B$173:$D$356,3,FALSE)*1000</f>
        <v>0</v>
      </c>
      <c r="G19" s="5">
        <v>0</v>
      </c>
      <c r="H19" s="5">
        <f t="shared" si="0"/>
        <v>0</v>
      </c>
      <c r="I19" s="6">
        <f>H19-GETPIVOTDATA("Сумма по полю 12",$A$3,"4","Расходы по защите гос. тайны")</f>
        <v>-210000</v>
      </c>
    </row>
    <row r="20" spans="1:9" x14ac:dyDescent="0.2">
      <c r="A20" s="1" t="s">
        <v>193</v>
      </c>
      <c r="B20" s="3">
        <v>450000</v>
      </c>
      <c r="C20" s="3">
        <v>1</v>
      </c>
      <c r="E20" s="5">
        <f>VLOOKUP(A20,[1]БДДС!$B$44:$D$172,3,FALSE)*1000</f>
        <v>0</v>
      </c>
      <c r="F20" s="5">
        <f>VLOOKUP(A20,[1]БДДС!$B$173:$D$356,3,FALSE)*1000</f>
        <v>450000</v>
      </c>
      <c r="G20" s="5">
        <v>0</v>
      </c>
      <c r="H20" s="5">
        <f t="shared" si="0"/>
        <v>450000</v>
      </c>
      <c r="I20" s="5">
        <f>H20-GETPIVOTDATA("Сумма по полю 12",$A$3,"4","Расходы социального характера")</f>
        <v>0</v>
      </c>
    </row>
    <row r="21" spans="1:9" x14ac:dyDescent="0.2">
      <c r="A21" s="1" t="s">
        <v>128</v>
      </c>
      <c r="B21" s="3">
        <v>1825000</v>
      </c>
      <c r="C21" s="3">
        <v>2</v>
      </c>
      <c r="E21" s="5">
        <f>VLOOKUP(A21,[1]БДДС!$B$44:$D$172,3,FALSE)*1000</f>
        <v>0</v>
      </c>
      <c r="F21" s="5">
        <f>VLOOKUP(A21,[1]БДДС!$B$173:$D$356,3,FALSE)*1000</f>
        <v>2886479.9999999995</v>
      </c>
      <c r="G21" s="5">
        <v>0</v>
      </c>
      <c r="H21" s="5">
        <f t="shared" si="0"/>
        <v>2886479.9999999995</v>
      </c>
      <c r="I21" s="5">
        <f>H21-GETPIVOTDATA("Сумма по полю 12",$A$3,"4","Ремонт и техническое обслуживание транспортных средств")</f>
        <v>1061479.9999999995</v>
      </c>
    </row>
    <row r="22" spans="1:9" x14ac:dyDescent="0.2">
      <c r="A22" s="1" t="s">
        <v>235</v>
      </c>
      <c r="B22" s="3">
        <v>7759918.2800000003</v>
      </c>
      <c r="C22" s="3">
        <v>2</v>
      </c>
      <c r="E22" s="5">
        <f>VLOOKUP(A22,[1]БДДС!$B$44:$D$172,3,FALSE)*1000</f>
        <v>0</v>
      </c>
      <c r="F22" s="5">
        <f>VLOOKUP(A22,[1]БДДС!$B$173:$D$356,3,FALSE)*1000</f>
        <v>11344172.136640001</v>
      </c>
      <c r="G22" s="5">
        <v>0</v>
      </c>
      <c r="H22" s="5">
        <f t="shared" si="0"/>
        <v>11344172.136640001</v>
      </c>
      <c r="I22" s="5">
        <f>H22-GETPIVOTDATA("Сумма по полю 12",$A$3,"4","Услуги по группе компаний ДЦСС")</f>
        <v>3584253.8566400008</v>
      </c>
    </row>
    <row r="23" spans="1:9" x14ac:dyDescent="0.2">
      <c r="A23" s="1" t="s">
        <v>399</v>
      </c>
      <c r="B23" s="3">
        <v>2505737.5</v>
      </c>
      <c r="C23" s="3">
        <v>3</v>
      </c>
      <c r="E23" s="5">
        <f>VLOOKUP(A23,[1]БДДС!$B$44:$D$172,3,FALSE)*1000</f>
        <v>0</v>
      </c>
      <c r="F23" s="5">
        <f>VLOOKUP(A23,[1]БДДС!$B$173:$D$356,3,FALSE)*1000</f>
        <v>5203102.34</v>
      </c>
      <c r="G23" s="5">
        <v>0</v>
      </c>
      <c r="H23" s="5">
        <f t="shared" si="0"/>
        <v>5203102.34</v>
      </c>
      <c r="I23" s="5">
        <f>H23-GETPIVOTDATA("Сумма по полю 12",$A$3,"4","Услуги по обслуживанию информационного и программного обеспечения")</f>
        <v>2697364.84</v>
      </c>
    </row>
    <row r="24" spans="1:9" x14ac:dyDescent="0.2">
      <c r="A24" s="1" t="s">
        <v>124</v>
      </c>
      <c r="B24" s="3">
        <v>8137115.1600000001</v>
      </c>
      <c r="C24" s="3">
        <v>2</v>
      </c>
      <c r="E24" s="5">
        <f>VLOOKUP(A24,[1]БДДС!$B$44:$D$172,3,FALSE)*1000</f>
        <v>0</v>
      </c>
      <c r="F24" s="5">
        <f>VLOOKUP(A24,[1]БДДС!$B$173:$D$356,3,FALSE)*1000</f>
        <v>10067887.507516</v>
      </c>
      <c r="G24" s="5">
        <v>0</v>
      </c>
      <c r="H24" s="5">
        <f t="shared" si="0"/>
        <v>10067887.507516</v>
      </c>
      <c r="I24" s="5">
        <f>H24-GETPIVOTDATA("Сумма по полю 12",$A$3,"4","Услуги по содержанию зданий и помещений")</f>
        <v>1930772.3475160003</v>
      </c>
    </row>
    <row r="25" spans="1:9" x14ac:dyDescent="0.2">
      <c r="A25" s="1" t="s">
        <v>93</v>
      </c>
      <c r="B25" s="3">
        <v>1900000</v>
      </c>
      <c r="C25" s="3">
        <v>4</v>
      </c>
      <c r="E25" s="5">
        <f>VLOOKUP(A25,[1]БДДС!$B$44:$D$172,3,FALSE)*1000</f>
        <v>616603454.99599993</v>
      </c>
      <c r="F25" s="5">
        <f>VLOOKUP(A25,[1]БДДС!$B$173:$D$356,3,FALSE)*1000</f>
        <v>0</v>
      </c>
      <c r="G25" s="5">
        <v>0</v>
      </c>
      <c r="H25" s="5">
        <f t="shared" si="0"/>
        <v>616603454.99599993</v>
      </c>
      <c r="I25" s="5">
        <f>H25-GETPIVOTDATA("Сумма по полю 12",$A$3,"4","Услуги проектных организаций")</f>
        <v>614703454.99599993</v>
      </c>
    </row>
    <row r="26" spans="1:9" x14ac:dyDescent="0.2">
      <c r="A26" s="1" t="s">
        <v>426</v>
      </c>
      <c r="B26" s="3">
        <v>3756500</v>
      </c>
      <c r="C26" s="3">
        <v>1</v>
      </c>
      <c r="E26" s="5">
        <f>VLOOKUP(A26,[1]БДДС!$B$44:$D$172,3,FALSE)*1000</f>
        <v>0</v>
      </c>
      <c r="F26" s="5">
        <f>VLOOKUP(A26,[1]БДДС!$B$173:$D$356,3,FALSE)*1000</f>
        <v>3756500</v>
      </c>
      <c r="G26" s="5">
        <v>0</v>
      </c>
      <c r="H26" s="5">
        <f t="shared" si="0"/>
        <v>3756500</v>
      </c>
      <c r="I26" s="5">
        <f>H26-GETPIVOTDATA("Сумма по полю 12",$A$3,"4","ДМС персонала")</f>
        <v>0</v>
      </c>
    </row>
    <row r="27" spans="1:9" x14ac:dyDescent="0.2">
      <c r="A27" s="1" t="s">
        <v>428</v>
      </c>
      <c r="B27" s="3">
        <v>71000</v>
      </c>
      <c r="C27" s="3">
        <v>1</v>
      </c>
      <c r="E27" s="5">
        <f>VLOOKUP(A27,[1]БДДС!$B$44:$D$172,3,FALSE)*1000</f>
        <v>0</v>
      </c>
      <c r="F27" s="5">
        <f>VLOOKUP(A27,[1]БДДС!$B$173:$D$356,3,FALSE)*1000</f>
        <v>84000</v>
      </c>
      <c r="G27" s="5">
        <v>0</v>
      </c>
      <c r="H27" s="5">
        <f t="shared" si="0"/>
        <v>84000</v>
      </c>
      <c r="I27" s="5">
        <f>H27-GETPIVOTDATA("Сумма по полю 12",$A$3,"4","Обязательное страхование автотранспорта (ОСАГО)")</f>
        <v>13000</v>
      </c>
    </row>
    <row r="28" spans="1:9" x14ac:dyDescent="0.2">
      <c r="A28" s="1" t="s">
        <v>427</v>
      </c>
      <c r="B28" s="3">
        <v>250000</v>
      </c>
      <c r="C28" s="3">
        <v>1</v>
      </c>
      <c r="E28" s="5">
        <f>VLOOKUP(A28,[1]БДДС!$B$44:$D$172,3,FALSE)*1000</f>
        <v>0</v>
      </c>
      <c r="F28" s="5">
        <f>VLOOKUP(A28,[1]БДДС!$B$173:$D$356,3,FALSE)*1000</f>
        <v>300000</v>
      </c>
      <c r="G28" s="5">
        <v>0</v>
      </c>
      <c r="H28" s="5">
        <f t="shared" si="0"/>
        <v>300000</v>
      </c>
      <c r="I28" s="5">
        <f>H28-GETPIVOTDATA("Сумма по полю 12",$A$3,"4","Добровольное страхование автотранспорта (КАСКО)")</f>
        <v>50000</v>
      </c>
    </row>
    <row r="29" spans="1:9" x14ac:dyDescent="0.2">
      <c r="A29" s="1" t="s">
        <v>429</v>
      </c>
      <c r="B29" s="3">
        <v>157500</v>
      </c>
      <c r="C29" s="3">
        <v>1</v>
      </c>
      <c r="E29" s="5">
        <f>VLOOKUP(A29,[1]БДДС!$B$44:$D$172,3,FALSE)*1000</f>
        <v>0</v>
      </c>
      <c r="F29" s="5">
        <f>VLOOKUP(A29,[1]БДДС!$B$173:$D$356,3,FALSE)*1000</f>
        <v>1662899.9999999998</v>
      </c>
      <c r="G29" s="5">
        <v>1</v>
      </c>
      <c r="H29" s="5">
        <f t="shared" si="0"/>
        <v>1662900.9999999998</v>
      </c>
      <c r="I29" s="5">
        <f>H29-GETPIVOTDATA("Сумма по полю 12",$A$3,"4","Услуги консультационные")</f>
        <v>1505400.9999999998</v>
      </c>
    </row>
    <row r="30" spans="1:9" x14ac:dyDescent="0.2">
      <c r="A30" s="1" t="s">
        <v>431</v>
      </c>
      <c r="B30" s="3">
        <v>368500</v>
      </c>
      <c r="C30" s="3">
        <v>1</v>
      </c>
      <c r="E30" s="5">
        <f>VLOOKUP(A30,[1]БДДС!$B$44:$D$172,3,FALSE)*1000</f>
        <v>0</v>
      </c>
      <c r="F30" s="5">
        <f>VLOOKUP(A30,[1]БДДС!$B$173:$D$356,3,FALSE)*1000</f>
        <v>368500</v>
      </c>
      <c r="G30" s="5">
        <v>2</v>
      </c>
      <c r="H30" s="5">
        <f t="shared" ref="H30:H32" si="1">E30+F30+G30</f>
        <v>368502</v>
      </c>
      <c r="I30" s="5">
        <f>H30-GETPIVOTDATA("Сумма по полю 12",$A$3,"4","Добровольное страхование персонала от несчастных случаев")</f>
        <v>2</v>
      </c>
    </row>
    <row r="31" spans="1:9" x14ac:dyDescent="0.2">
      <c r="A31" s="1" t="s">
        <v>432</v>
      </c>
      <c r="B31" s="3">
        <v>6500000</v>
      </c>
      <c r="C31" s="3">
        <v>1</v>
      </c>
      <c r="E31" s="5">
        <f>VLOOKUP(A31,[1]БДДС!$B$44:$D$172,3,FALSE)*1000</f>
        <v>0</v>
      </c>
      <c r="F31" s="5">
        <f>VLOOKUP(A31,[1]БДДС!$B$173:$D$356,3,FALSE)*1000</f>
        <v>7425838.5500000007</v>
      </c>
      <c r="G31" s="5">
        <v>3</v>
      </c>
      <c r="H31" s="5">
        <f t="shared" si="1"/>
        <v>7425841.5500000007</v>
      </c>
      <c r="I31" s="5">
        <f>H31-GETPIVOTDATA("Сумма по полю 12",$A$3,"4","Инструмент и приспособления")</f>
        <v>925841.55000000075</v>
      </c>
    </row>
    <row r="32" spans="1:9" x14ac:dyDescent="0.2">
      <c r="A32" s="1" t="s">
        <v>433</v>
      </c>
      <c r="B32" s="3"/>
      <c r="C32" s="3">
        <v>1</v>
      </c>
      <c r="E32" s="5">
        <v>0</v>
      </c>
      <c r="F32" s="5">
        <v>0</v>
      </c>
      <c r="G32" s="5">
        <v>0</v>
      </c>
      <c r="H32" s="5">
        <f t="shared" si="1"/>
        <v>0</v>
      </c>
      <c r="I32" s="5">
        <f>H32-GETPIVOTDATA("Сумма по полю 12",$A$3,"4","ИОУ_Прочие объекты основных средств")</f>
        <v>0</v>
      </c>
    </row>
    <row r="33" spans="1:3" x14ac:dyDescent="0.2">
      <c r="A33" s="1" t="s">
        <v>418</v>
      </c>
      <c r="B33" s="3">
        <v>169246449.78</v>
      </c>
      <c r="C33" s="3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06"/>
  <sheetViews>
    <sheetView tabSelected="1" view="pageBreakPreview" zoomScaleNormal="100" zoomScaleSheetLayoutView="100" workbookViewId="0">
      <selection activeCell="A12" sqref="A12"/>
    </sheetView>
  </sheetViews>
  <sheetFormatPr defaultColWidth="10.5" defaultRowHeight="11.45" customHeight="1" x14ac:dyDescent="0.2"/>
  <cols>
    <col min="1" max="2" width="10.5" style="1" customWidth="1"/>
    <col min="3" max="3" width="11.83203125" style="1" customWidth="1"/>
    <col min="4" max="4" width="55" style="1" customWidth="1"/>
    <col min="5" max="5" width="18" style="1" customWidth="1"/>
    <col min="6" max="16" width="10.5" style="1" customWidth="1"/>
  </cols>
  <sheetData>
    <row r="1" spans="1:17" s="15" customFormat="1" ht="11.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15" customFormat="1" ht="12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7"/>
      <c r="N2" s="17"/>
      <c r="O2" s="17"/>
      <c r="P2" s="17"/>
    </row>
    <row r="3" spans="1:17" s="15" customFormat="1" ht="21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6"/>
      <c r="M3" s="16"/>
      <c r="N3" s="16"/>
      <c r="O3" s="16"/>
      <c r="P3" s="16"/>
    </row>
    <row r="4" spans="1:17" s="15" customFormat="1" ht="17.25" customHeight="1" x14ac:dyDescent="0.2">
      <c r="A4" s="18" t="s">
        <v>438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15" customFormat="1" ht="11.1" customHeight="1" x14ac:dyDescent="0.2">
      <c r="A5" s="19"/>
      <c r="B5" s="19"/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11.1" customHeight="1" x14ac:dyDescent="0.2"/>
    <row r="7" spans="1:17" s="1" customFormat="1" ht="30.95" customHeight="1" x14ac:dyDescent="0.2">
      <c r="A7" s="20" t="s">
        <v>0</v>
      </c>
      <c r="B7" s="20" t="s">
        <v>1</v>
      </c>
      <c r="C7" s="20" t="s">
        <v>2</v>
      </c>
      <c r="D7" s="22" t="s">
        <v>3</v>
      </c>
      <c r="E7" s="22"/>
      <c r="F7" s="22"/>
      <c r="G7" s="22"/>
      <c r="H7" s="22"/>
      <c r="I7" s="22"/>
      <c r="J7" s="22"/>
      <c r="K7" s="22"/>
      <c r="L7" s="22"/>
      <c r="M7" s="22"/>
      <c r="N7" s="21" t="s">
        <v>4</v>
      </c>
      <c r="O7" s="21" t="s">
        <v>5</v>
      </c>
      <c r="P7" s="21" t="s">
        <v>436</v>
      </c>
      <c r="Q7" s="21" t="s">
        <v>437</v>
      </c>
    </row>
    <row r="8" spans="1:17" s="1" customFormat="1" ht="48.95" customHeight="1" x14ac:dyDescent="0.2">
      <c r="A8" s="20"/>
      <c r="B8" s="20"/>
      <c r="C8" s="20"/>
      <c r="D8" s="20" t="s">
        <v>6</v>
      </c>
      <c r="E8" s="21" t="s">
        <v>7</v>
      </c>
      <c r="F8" s="22" t="s">
        <v>8</v>
      </c>
      <c r="G8" s="22"/>
      <c r="H8" s="20" t="s">
        <v>9</v>
      </c>
      <c r="I8" s="23" t="s">
        <v>10</v>
      </c>
      <c r="J8" s="23"/>
      <c r="K8" s="21" t="s">
        <v>11</v>
      </c>
      <c r="L8" s="23" t="s">
        <v>12</v>
      </c>
      <c r="M8" s="23"/>
      <c r="N8" s="21"/>
      <c r="O8" s="21"/>
      <c r="P8" s="21"/>
      <c r="Q8" s="21"/>
    </row>
    <row r="9" spans="1:17" s="1" customFormat="1" ht="165" customHeight="1" x14ac:dyDescent="0.2">
      <c r="A9" s="20"/>
      <c r="B9" s="20"/>
      <c r="C9" s="20"/>
      <c r="D9" s="20"/>
      <c r="E9" s="21"/>
      <c r="F9" s="20" t="s">
        <v>13</v>
      </c>
      <c r="G9" s="20" t="s">
        <v>14</v>
      </c>
      <c r="H9" s="20"/>
      <c r="I9" s="20" t="s">
        <v>15</v>
      </c>
      <c r="J9" s="20" t="s">
        <v>14</v>
      </c>
      <c r="K9" s="21"/>
      <c r="L9" s="10" t="s">
        <v>16</v>
      </c>
      <c r="M9" s="10" t="s">
        <v>17</v>
      </c>
      <c r="N9" s="21"/>
      <c r="O9" s="21" t="s">
        <v>18</v>
      </c>
      <c r="P9" s="21"/>
      <c r="Q9" s="21"/>
    </row>
    <row r="10" spans="1:17" s="1" customFormat="1" ht="32.1" customHeight="1" x14ac:dyDescent="0.2">
      <c r="A10" s="20"/>
      <c r="B10" s="20"/>
      <c r="C10" s="20"/>
      <c r="D10" s="20"/>
      <c r="E10" s="21"/>
      <c r="F10" s="20"/>
      <c r="G10" s="20"/>
      <c r="H10" s="20"/>
      <c r="I10" s="20"/>
      <c r="J10" s="20"/>
      <c r="K10" s="21"/>
      <c r="L10" s="10" t="s">
        <v>19</v>
      </c>
      <c r="M10" s="10" t="s">
        <v>19</v>
      </c>
      <c r="N10" s="21"/>
      <c r="O10" s="21"/>
      <c r="P10" s="21"/>
      <c r="Q10" s="21"/>
    </row>
    <row r="11" spans="1:17" ht="11.1" customHeight="1" x14ac:dyDescent="0.2">
      <c r="A11" s="11" t="s">
        <v>20</v>
      </c>
      <c r="B11" s="11" t="s">
        <v>21</v>
      </c>
      <c r="C11" s="11" t="s">
        <v>22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s="8" customFormat="1" ht="213.75" x14ac:dyDescent="0.2">
      <c r="A12" s="12" t="s">
        <v>35</v>
      </c>
      <c r="B12" s="12" t="s">
        <v>36</v>
      </c>
      <c r="C12" s="12" t="s">
        <v>37</v>
      </c>
      <c r="D12" s="12" t="s">
        <v>40</v>
      </c>
      <c r="E12" s="12" t="s">
        <v>41</v>
      </c>
      <c r="F12" s="12" t="s">
        <v>42</v>
      </c>
      <c r="G12" s="12" t="s">
        <v>43</v>
      </c>
      <c r="H12" s="12" t="s">
        <v>20</v>
      </c>
      <c r="I12" s="12" t="s">
        <v>44</v>
      </c>
      <c r="J12" s="12" t="s">
        <v>45</v>
      </c>
      <c r="K12" s="12" t="s">
        <v>46</v>
      </c>
      <c r="L12" s="12" t="s">
        <v>47</v>
      </c>
      <c r="M12" s="12" t="s">
        <v>435</v>
      </c>
      <c r="N12" s="12" t="s">
        <v>48</v>
      </c>
      <c r="O12" s="12" t="s">
        <v>49</v>
      </c>
      <c r="P12" s="12"/>
      <c r="Q12" s="12"/>
    </row>
    <row r="13" spans="1:17" s="9" customFormat="1" ht="33.75" x14ac:dyDescent="0.2">
      <c r="A13" s="14" t="s">
        <v>51</v>
      </c>
      <c r="B13" s="14" t="s">
        <v>52</v>
      </c>
      <c r="C13" s="14" t="s">
        <v>53</v>
      </c>
      <c r="D13" s="14" t="s">
        <v>55</v>
      </c>
      <c r="E13" s="14" t="s">
        <v>56</v>
      </c>
      <c r="F13" s="14" t="s">
        <v>57</v>
      </c>
      <c r="G13" s="14" t="s">
        <v>58</v>
      </c>
      <c r="H13" s="14" t="s">
        <v>20</v>
      </c>
      <c r="I13" s="14" t="s">
        <v>44</v>
      </c>
      <c r="J13" s="14" t="s">
        <v>45</v>
      </c>
      <c r="K13" s="14" t="s">
        <v>59</v>
      </c>
      <c r="L13" s="14" t="s">
        <v>47</v>
      </c>
      <c r="M13" s="14" t="s">
        <v>60</v>
      </c>
      <c r="N13" s="14" t="s">
        <v>48</v>
      </c>
      <c r="O13" s="14" t="s">
        <v>49</v>
      </c>
      <c r="P13" s="14"/>
      <c r="Q13" s="14"/>
    </row>
    <row r="14" spans="1:17" s="9" customFormat="1" ht="33.75" x14ac:dyDescent="0.2">
      <c r="A14" s="14" t="s">
        <v>61</v>
      </c>
      <c r="B14" s="14" t="s">
        <v>62</v>
      </c>
      <c r="C14" s="14" t="s">
        <v>63</v>
      </c>
      <c r="D14" s="14" t="s">
        <v>65</v>
      </c>
      <c r="E14" s="14" t="s">
        <v>56</v>
      </c>
      <c r="F14" s="14" t="s">
        <v>57</v>
      </c>
      <c r="G14" s="14" t="s">
        <v>58</v>
      </c>
      <c r="H14" s="14" t="s">
        <v>20</v>
      </c>
      <c r="I14" s="14" t="s">
        <v>44</v>
      </c>
      <c r="J14" s="14" t="s">
        <v>45</v>
      </c>
      <c r="K14" s="14" t="s">
        <v>66</v>
      </c>
      <c r="L14" s="14" t="s">
        <v>47</v>
      </c>
      <c r="M14" s="14" t="s">
        <v>67</v>
      </c>
      <c r="N14" s="14" t="s">
        <v>48</v>
      </c>
      <c r="O14" s="14" t="s">
        <v>49</v>
      </c>
      <c r="P14" s="14"/>
      <c r="Q14" s="14"/>
    </row>
    <row r="15" spans="1:17" s="9" customFormat="1" ht="33.75" x14ac:dyDescent="0.2">
      <c r="A15" s="14" t="s">
        <v>68</v>
      </c>
      <c r="B15" s="14" t="s">
        <v>69</v>
      </c>
      <c r="C15" s="14" t="s">
        <v>70</v>
      </c>
      <c r="D15" s="14" t="s">
        <v>71</v>
      </c>
      <c r="E15" s="14" t="s">
        <v>56</v>
      </c>
      <c r="F15" s="14" t="s">
        <v>42</v>
      </c>
      <c r="G15" s="14" t="s">
        <v>43</v>
      </c>
      <c r="H15" s="14" t="s">
        <v>20</v>
      </c>
      <c r="I15" s="14" t="s">
        <v>44</v>
      </c>
      <c r="J15" s="14" t="s">
        <v>45</v>
      </c>
      <c r="K15" s="14" t="s">
        <v>72</v>
      </c>
      <c r="L15" s="14" t="s">
        <v>47</v>
      </c>
      <c r="M15" s="14" t="s">
        <v>73</v>
      </c>
      <c r="N15" s="14" t="s">
        <v>48</v>
      </c>
      <c r="O15" s="14" t="s">
        <v>49</v>
      </c>
      <c r="P15" s="14"/>
      <c r="Q15" s="14"/>
    </row>
    <row r="16" spans="1:17" s="9" customFormat="1" ht="33.75" x14ac:dyDescent="0.2">
      <c r="A16" s="14" t="s">
        <v>74</v>
      </c>
      <c r="B16" s="14" t="s">
        <v>75</v>
      </c>
      <c r="C16" s="14" t="s">
        <v>76</v>
      </c>
      <c r="D16" s="12" t="s">
        <v>430</v>
      </c>
      <c r="E16" s="14" t="s">
        <v>56</v>
      </c>
      <c r="F16" s="14" t="s">
        <v>57</v>
      </c>
      <c r="G16" s="14" t="s">
        <v>58</v>
      </c>
      <c r="H16" s="14" t="s">
        <v>20</v>
      </c>
      <c r="I16" s="14" t="s">
        <v>44</v>
      </c>
      <c r="J16" s="14" t="s">
        <v>45</v>
      </c>
      <c r="K16" s="14" t="s">
        <v>77</v>
      </c>
      <c r="L16" s="14" t="s">
        <v>47</v>
      </c>
      <c r="M16" s="14" t="s">
        <v>73</v>
      </c>
      <c r="N16" s="14" t="s">
        <v>48</v>
      </c>
      <c r="O16" s="14" t="s">
        <v>49</v>
      </c>
      <c r="P16" s="14"/>
      <c r="Q16" s="14"/>
    </row>
    <row r="17" spans="1:17" s="9" customFormat="1" ht="33.75" x14ac:dyDescent="0.2">
      <c r="A17" s="14" t="s">
        <v>78</v>
      </c>
      <c r="B17" s="14" t="s">
        <v>79</v>
      </c>
      <c r="C17" s="14" t="s">
        <v>80</v>
      </c>
      <c r="D17" s="14" t="s">
        <v>81</v>
      </c>
      <c r="E17" s="14" t="s">
        <v>56</v>
      </c>
      <c r="F17" s="14" t="s">
        <v>82</v>
      </c>
      <c r="G17" s="14" t="s">
        <v>83</v>
      </c>
      <c r="H17" s="14" t="s">
        <v>20</v>
      </c>
      <c r="I17" s="14" t="s">
        <v>44</v>
      </c>
      <c r="J17" s="14" t="s">
        <v>45</v>
      </c>
      <c r="K17" s="14" t="s">
        <v>84</v>
      </c>
      <c r="L17" s="14" t="s">
        <v>47</v>
      </c>
      <c r="M17" s="14" t="s">
        <v>85</v>
      </c>
      <c r="N17" s="14" t="s">
        <v>48</v>
      </c>
      <c r="O17" s="14" t="s">
        <v>49</v>
      </c>
      <c r="P17" s="14"/>
      <c r="Q17" s="14"/>
    </row>
    <row r="18" spans="1:17" s="9" customFormat="1" ht="33.75" x14ac:dyDescent="0.2">
      <c r="A18" s="14" t="s">
        <v>86</v>
      </c>
      <c r="B18" s="14" t="s">
        <v>79</v>
      </c>
      <c r="C18" s="14" t="s">
        <v>87</v>
      </c>
      <c r="D18" s="14" t="s">
        <v>88</v>
      </c>
      <c r="E18" s="14" t="s">
        <v>56</v>
      </c>
      <c r="F18" s="14" t="s">
        <v>82</v>
      </c>
      <c r="G18" s="14" t="s">
        <v>83</v>
      </c>
      <c r="H18" s="14" t="s">
        <v>20</v>
      </c>
      <c r="I18" s="14" t="s">
        <v>44</v>
      </c>
      <c r="J18" s="14" t="s">
        <v>45</v>
      </c>
      <c r="K18" s="14" t="s">
        <v>89</v>
      </c>
      <c r="L18" s="14" t="s">
        <v>47</v>
      </c>
      <c r="M18" s="14" t="s">
        <v>85</v>
      </c>
      <c r="N18" s="14" t="s">
        <v>48</v>
      </c>
      <c r="O18" s="14" t="s">
        <v>49</v>
      </c>
      <c r="P18" s="14"/>
      <c r="Q18" s="14"/>
    </row>
    <row r="19" spans="1:17" s="9" customFormat="1" ht="33.75" x14ac:dyDescent="0.2">
      <c r="A19" s="14" t="s">
        <v>90</v>
      </c>
      <c r="B19" s="14" t="s">
        <v>91</v>
      </c>
      <c r="C19" s="14" t="s">
        <v>92</v>
      </c>
      <c r="D19" s="14" t="s">
        <v>94</v>
      </c>
      <c r="E19" s="14" t="s">
        <v>56</v>
      </c>
      <c r="F19" s="14" t="s">
        <v>42</v>
      </c>
      <c r="G19" s="14" t="s">
        <v>43</v>
      </c>
      <c r="H19" s="14" t="s">
        <v>20</v>
      </c>
      <c r="I19" s="14" t="s">
        <v>44</v>
      </c>
      <c r="J19" s="14" t="s">
        <v>45</v>
      </c>
      <c r="K19" s="14" t="s">
        <v>95</v>
      </c>
      <c r="L19" s="14" t="s">
        <v>47</v>
      </c>
      <c r="M19" s="14" t="s">
        <v>96</v>
      </c>
      <c r="N19" s="14" t="s">
        <v>48</v>
      </c>
      <c r="O19" s="14" t="s">
        <v>49</v>
      </c>
      <c r="P19" s="14"/>
      <c r="Q19" s="14"/>
    </row>
    <row r="20" spans="1:17" s="9" customFormat="1" ht="33.75" x14ac:dyDescent="0.2">
      <c r="A20" s="14" t="s">
        <v>97</v>
      </c>
      <c r="B20" s="14" t="s">
        <v>91</v>
      </c>
      <c r="C20" s="14" t="s">
        <v>92</v>
      </c>
      <c r="D20" s="14" t="s">
        <v>98</v>
      </c>
      <c r="E20" s="14" t="s">
        <v>56</v>
      </c>
      <c r="F20" s="14" t="s">
        <v>42</v>
      </c>
      <c r="G20" s="14" t="s">
        <v>43</v>
      </c>
      <c r="H20" s="14" t="s">
        <v>20</v>
      </c>
      <c r="I20" s="14" t="s">
        <v>44</v>
      </c>
      <c r="J20" s="14" t="s">
        <v>45</v>
      </c>
      <c r="K20" s="14" t="s">
        <v>59</v>
      </c>
      <c r="L20" s="14" t="s">
        <v>47</v>
      </c>
      <c r="M20" s="14" t="s">
        <v>67</v>
      </c>
      <c r="N20" s="14" t="s">
        <v>48</v>
      </c>
      <c r="O20" s="14" t="s">
        <v>49</v>
      </c>
      <c r="P20" s="14"/>
      <c r="Q20" s="14"/>
    </row>
    <row r="21" spans="1:17" s="9" customFormat="1" ht="33.75" x14ac:dyDescent="0.2">
      <c r="A21" s="14" t="s">
        <v>99</v>
      </c>
      <c r="B21" s="14" t="s">
        <v>91</v>
      </c>
      <c r="C21" s="14" t="s">
        <v>92</v>
      </c>
      <c r="D21" s="14" t="s">
        <v>100</v>
      </c>
      <c r="E21" s="14" t="s">
        <v>56</v>
      </c>
      <c r="F21" s="14" t="s">
        <v>42</v>
      </c>
      <c r="G21" s="14" t="s">
        <v>43</v>
      </c>
      <c r="H21" s="14" t="s">
        <v>20</v>
      </c>
      <c r="I21" s="14" t="s">
        <v>44</v>
      </c>
      <c r="J21" s="14" t="s">
        <v>45</v>
      </c>
      <c r="K21" s="14" t="s">
        <v>101</v>
      </c>
      <c r="L21" s="14" t="s">
        <v>47</v>
      </c>
      <c r="M21" s="14" t="s">
        <v>102</v>
      </c>
      <c r="N21" s="14" t="s">
        <v>103</v>
      </c>
      <c r="O21" s="14" t="s">
        <v>49</v>
      </c>
      <c r="P21" s="14"/>
      <c r="Q21" s="14"/>
    </row>
    <row r="22" spans="1:17" s="9" customFormat="1" ht="33.75" x14ac:dyDescent="0.2">
      <c r="A22" s="14" t="s">
        <v>104</v>
      </c>
      <c r="B22" s="14" t="s">
        <v>105</v>
      </c>
      <c r="C22" s="14" t="s">
        <v>106</v>
      </c>
      <c r="D22" s="14" t="s">
        <v>108</v>
      </c>
      <c r="E22" s="14" t="s">
        <v>56</v>
      </c>
      <c r="F22" s="14" t="s">
        <v>57</v>
      </c>
      <c r="G22" s="14" t="s">
        <v>58</v>
      </c>
      <c r="H22" s="14" t="s">
        <v>20</v>
      </c>
      <c r="I22" s="14" t="s">
        <v>44</v>
      </c>
      <c r="J22" s="14" t="s">
        <v>45</v>
      </c>
      <c r="K22" s="14" t="s">
        <v>109</v>
      </c>
      <c r="L22" s="14" t="s">
        <v>47</v>
      </c>
      <c r="M22" s="14" t="s">
        <v>60</v>
      </c>
      <c r="N22" s="14" t="s">
        <v>48</v>
      </c>
      <c r="O22" s="14" t="s">
        <v>49</v>
      </c>
      <c r="P22" s="14"/>
      <c r="Q22" s="14"/>
    </row>
    <row r="23" spans="1:17" s="9" customFormat="1" ht="33.75" x14ac:dyDescent="0.2">
      <c r="A23" s="14" t="s">
        <v>110</v>
      </c>
      <c r="B23" s="14" t="s">
        <v>105</v>
      </c>
      <c r="C23" s="14" t="s">
        <v>106</v>
      </c>
      <c r="D23" s="14" t="s">
        <v>111</v>
      </c>
      <c r="E23" s="14" t="s">
        <v>56</v>
      </c>
      <c r="F23" s="14" t="s">
        <v>57</v>
      </c>
      <c r="G23" s="14" t="s">
        <v>58</v>
      </c>
      <c r="H23" s="14" t="s">
        <v>20</v>
      </c>
      <c r="I23" s="14" t="s">
        <v>44</v>
      </c>
      <c r="J23" s="14" t="s">
        <v>45</v>
      </c>
      <c r="K23" s="14" t="s">
        <v>112</v>
      </c>
      <c r="L23" s="14" t="s">
        <v>47</v>
      </c>
      <c r="M23" s="14" t="s">
        <v>113</v>
      </c>
      <c r="N23" s="14" t="s">
        <v>48</v>
      </c>
      <c r="O23" s="14" t="s">
        <v>49</v>
      </c>
      <c r="P23" s="14"/>
      <c r="Q23" s="14"/>
    </row>
    <row r="24" spans="1:17" s="9" customFormat="1" ht="33.75" x14ac:dyDescent="0.2">
      <c r="A24" s="14" t="s">
        <v>114</v>
      </c>
      <c r="B24" s="14" t="s">
        <v>105</v>
      </c>
      <c r="C24" s="14" t="s">
        <v>106</v>
      </c>
      <c r="D24" s="14" t="s">
        <v>115</v>
      </c>
      <c r="E24" s="14" t="s">
        <v>56</v>
      </c>
      <c r="F24" s="14" t="s">
        <v>57</v>
      </c>
      <c r="G24" s="14" t="s">
        <v>58</v>
      </c>
      <c r="H24" s="14" t="s">
        <v>20</v>
      </c>
      <c r="I24" s="14" t="s">
        <v>44</v>
      </c>
      <c r="J24" s="14" t="s">
        <v>45</v>
      </c>
      <c r="K24" s="14" t="s">
        <v>116</v>
      </c>
      <c r="L24" s="14" t="s">
        <v>47</v>
      </c>
      <c r="M24" s="14" t="s">
        <v>113</v>
      </c>
      <c r="N24" s="14" t="s">
        <v>48</v>
      </c>
      <c r="O24" s="14" t="s">
        <v>49</v>
      </c>
      <c r="P24" s="14"/>
      <c r="Q24" s="14"/>
    </row>
    <row r="25" spans="1:17" s="9" customFormat="1" ht="33.75" x14ac:dyDescent="0.2">
      <c r="A25" s="14" t="s">
        <v>117</v>
      </c>
      <c r="B25" s="14" t="s">
        <v>118</v>
      </c>
      <c r="C25" s="14" t="s">
        <v>118</v>
      </c>
      <c r="D25" s="14" t="s">
        <v>119</v>
      </c>
      <c r="E25" s="14" t="s">
        <v>56</v>
      </c>
      <c r="F25" s="14" t="s">
        <v>120</v>
      </c>
      <c r="G25" s="14" t="s">
        <v>121</v>
      </c>
      <c r="H25" s="14" t="s">
        <v>122</v>
      </c>
      <c r="I25" s="14" t="s">
        <v>44</v>
      </c>
      <c r="J25" s="14" t="s">
        <v>45</v>
      </c>
      <c r="K25" s="14" t="s">
        <v>123</v>
      </c>
      <c r="L25" s="14" t="s">
        <v>47</v>
      </c>
      <c r="M25" s="14" t="s">
        <v>47</v>
      </c>
      <c r="N25" s="14" t="s">
        <v>103</v>
      </c>
      <c r="O25" s="14" t="s">
        <v>49</v>
      </c>
      <c r="P25" s="14"/>
      <c r="Q25" s="14"/>
    </row>
    <row r="26" spans="1:17" s="9" customFormat="1" ht="22.5" x14ac:dyDescent="0.2">
      <c r="A26" s="14" t="s">
        <v>126</v>
      </c>
      <c r="B26" s="14" t="s">
        <v>127</v>
      </c>
      <c r="C26" s="14" t="s">
        <v>127</v>
      </c>
      <c r="D26" s="14" t="s">
        <v>129</v>
      </c>
      <c r="E26" s="14" t="s">
        <v>56</v>
      </c>
      <c r="F26" s="14" t="s">
        <v>42</v>
      </c>
      <c r="G26" s="14" t="s">
        <v>43</v>
      </c>
      <c r="H26" s="14" t="s">
        <v>20</v>
      </c>
      <c r="I26" s="14" t="s">
        <v>130</v>
      </c>
      <c r="J26" s="14" t="s">
        <v>131</v>
      </c>
      <c r="K26" s="14" t="s">
        <v>132</v>
      </c>
      <c r="L26" s="14" t="s">
        <v>39</v>
      </c>
      <c r="M26" s="14" t="s">
        <v>125</v>
      </c>
      <c r="N26" s="14" t="s">
        <v>48</v>
      </c>
      <c r="O26" s="14" t="s">
        <v>49</v>
      </c>
      <c r="P26" s="14"/>
      <c r="Q26" s="14"/>
    </row>
    <row r="27" spans="1:17" s="9" customFormat="1" ht="22.5" x14ac:dyDescent="0.2">
      <c r="A27" s="14" t="s">
        <v>133</v>
      </c>
      <c r="B27" s="14" t="s">
        <v>127</v>
      </c>
      <c r="C27" s="14" t="s">
        <v>127</v>
      </c>
      <c r="D27" s="14" t="s">
        <v>134</v>
      </c>
      <c r="E27" s="14" t="s">
        <v>56</v>
      </c>
      <c r="F27" s="14" t="s">
        <v>42</v>
      </c>
      <c r="G27" s="14" t="s">
        <v>43</v>
      </c>
      <c r="H27" s="14" t="s">
        <v>20</v>
      </c>
      <c r="I27" s="14" t="s">
        <v>130</v>
      </c>
      <c r="J27" s="14" t="s">
        <v>131</v>
      </c>
      <c r="K27" s="14" t="s">
        <v>135</v>
      </c>
      <c r="L27" s="14" t="s">
        <v>39</v>
      </c>
      <c r="M27" s="14" t="s">
        <v>136</v>
      </c>
      <c r="N27" s="14" t="s">
        <v>48</v>
      </c>
      <c r="O27" s="14" t="s">
        <v>49</v>
      </c>
      <c r="P27" s="14"/>
      <c r="Q27" s="14"/>
    </row>
    <row r="28" spans="1:17" s="9" customFormat="1" ht="56.25" x14ac:dyDescent="0.2">
      <c r="A28" s="14" t="s">
        <v>137</v>
      </c>
      <c r="B28" s="14" t="s">
        <v>138</v>
      </c>
      <c r="C28" s="14" t="s">
        <v>139</v>
      </c>
      <c r="D28" s="14" t="s">
        <v>141</v>
      </c>
      <c r="E28" s="14" t="s">
        <v>56</v>
      </c>
      <c r="F28" s="14" t="s">
        <v>42</v>
      </c>
      <c r="G28" s="14" t="s">
        <v>43</v>
      </c>
      <c r="H28" s="14" t="s">
        <v>20</v>
      </c>
      <c r="I28" s="14" t="s">
        <v>44</v>
      </c>
      <c r="J28" s="14" t="s">
        <v>45</v>
      </c>
      <c r="K28" s="14" t="s">
        <v>142</v>
      </c>
      <c r="L28" s="14" t="s">
        <v>39</v>
      </c>
      <c r="M28" s="14" t="s">
        <v>143</v>
      </c>
      <c r="N28" s="14" t="s">
        <v>48</v>
      </c>
      <c r="O28" s="14" t="s">
        <v>49</v>
      </c>
      <c r="P28" s="14"/>
      <c r="Q28" s="14"/>
    </row>
    <row r="29" spans="1:17" s="9" customFormat="1" ht="33.75" x14ac:dyDescent="0.2">
      <c r="A29" s="14" t="s">
        <v>144</v>
      </c>
      <c r="B29" s="14" t="s">
        <v>62</v>
      </c>
      <c r="C29" s="14" t="s">
        <v>62</v>
      </c>
      <c r="D29" s="14" t="s">
        <v>145</v>
      </c>
      <c r="E29" s="14" t="s">
        <v>56</v>
      </c>
      <c r="F29" s="14" t="s">
        <v>57</v>
      </c>
      <c r="G29" s="14" t="s">
        <v>58</v>
      </c>
      <c r="H29" s="14" t="s">
        <v>20</v>
      </c>
      <c r="I29" s="14" t="s">
        <v>44</v>
      </c>
      <c r="J29" s="14" t="s">
        <v>45</v>
      </c>
      <c r="K29" s="14" t="s">
        <v>146</v>
      </c>
      <c r="L29" s="14" t="s">
        <v>39</v>
      </c>
      <c r="M29" s="14" t="s">
        <v>147</v>
      </c>
      <c r="N29" s="14" t="s">
        <v>48</v>
      </c>
      <c r="O29" s="14" t="s">
        <v>49</v>
      </c>
      <c r="P29" s="14"/>
      <c r="Q29" s="14"/>
    </row>
    <row r="30" spans="1:17" s="9" customFormat="1" ht="33.75" x14ac:dyDescent="0.2">
      <c r="A30" s="14" t="s">
        <v>148</v>
      </c>
      <c r="B30" s="14" t="s">
        <v>75</v>
      </c>
      <c r="C30" s="14" t="s">
        <v>149</v>
      </c>
      <c r="D30" s="14" t="s">
        <v>150</v>
      </c>
      <c r="E30" s="14" t="s">
        <v>56</v>
      </c>
      <c r="F30" s="14" t="s">
        <v>82</v>
      </c>
      <c r="G30" s="14" t="s">
        <v>83</v>
      </c>
      <c r="H30" s="14" t="s">
        <v>20</v>
      </c>
      <c r="I30" s="14" t="s">
        <v>151</v>
      </c>
      <c r="J30" s="14" t="s">
        <v>45</v>
      </c>
      <c r="K30" s="14" t="s">
        <v>152</v>
      </c>
      <c r="L30" s="14" t="s">
        <v>39</v>
      </c>
      <c r="M30" s="14" t="s">
        <v>143</v>
      </c>
      <c r="N30" s="14" t="s">
        <v>48</v>
      </c>
      <c r="O30" s="14" t="s">
        <v>49</v>
      </c>
      <c r="P30" s="14"/>
      <c r="Q30" s="14"/>
    </row>
    <row r="31" spans="1:17" s="9" customFormat="1" ht="33.75" x14ac:dyDescent="0.2">
      <c r="A31" s="14" t="s">
        <v>153</v>
      </c>
      <c r="B31" s="14" t="s">
        <v>79</v>
      </c>
      <c r="C31" s="14" t="s">
        <v>154</v>
      </c>
      <c r="D31" s="14" t="s">
        <v>155</v>
      </c>
      <c r="E31" s="14" t="s">
        <v>56</v>
      </c>
      <c r="F31" s="14" t="s">
        <v>82</v>
      </c>
      <c r="G31" s="14" t="s">
        <v>83</v>
      </c>
      <c r="H31" s="14" t="s">
        <v>20</v>
      </c>
      <c r="I31" s="14" t="s">
        <v>44</v>
      </c>
      <c r="J31" s="14" t="s">
        <v>45</v>
      </c>
      <c r="K31" s="14" t="s">
        <v>156</v>
      </c>
      <c r="L31" s="14" t="s">
        <v>39</v>
      </c>
      <c r="M31" s="14" t="s">
        <v>85</v>
      </c>
      <c r="N31" s="14" t="s">
        <v>48</v>
      </c>
      <c r="O31" s="14" t="s">
        <v>49</v>
      </c>
      <c r="P31" s="14"/>
      <c r="Q31" s="14"/>
    </row>
    <row r="32" spans="1:17" s="9" customFormat="1" ht="33.75" x14ac:dyDescent="0.2">
      <c r="A32" s="14" t="s">
        <v>157</v>
      </c>
      <c r="B32" s="14" t="s">
        <v>158</v>
      </c>
      <c r="C32" s="14" t="s">
        <v>159</v>
      </c>
      <c r="D32" s="14" t="s">
        <v>160</v>
      </c>
      <c r="E32" s="14" t="s">
        <v>56</v>
      </c>
      <c r="F32" s="14" t="s">
        <v>82</v>
      </c>
      <c r="G32" s="14" t="s">
        <v>83</v>
      </c>
      <c r="H32" s="14" t="s">
        <v>20</v>
      </c>
      <c r="I32" s="14" t="s">
        <v>44</v>
      </c>
      <c r="J32" s="14" t="s">
        <v>45</v>
      </c>
      <c r="K32" s="14" t="s">
        <v>161</v>
      </c>
      <c r="L32" s="14" t="s">
        <v>39</v>
      </c>
      <c r="M32" s="14" t="s">
        <v>102</v>
      </c>
      <c r="N32" s="14" t="s">
        <v>103</v>
      </c>
      <c r="O32" s="14" t="s">
        <v>49</v>
      </c>
      <c r="P32" s="14"/>
      <c r="Q32" s="14"/>
    </row>
    <row r="33" spans="1:17" s="9" customFormat="1" ht="22.5" x14ac:dyDescent="0.2">
      <c r="A33" s="14" t="s">
        <v>162</v>
      </c>
      <c r="B33" s="14" t="s">
        <v>163</v>
      </c>
      <c r="C33" s="14" t="s">
        <v>164</v>
      </c>
      <c r="D33" s="14" t="s">
        <v>166</v>
      </c>
      <c r="E33" s="14" t="s">
        <v>56</v>
      </c>
      <c r="F33" s="14" t="s">
        <v>167</v>
      </c>
      <c r="G33" s="14" t="s">
        <v>168</v>
      </c>
      <c r="H33" s="14" t="s">
        <v>169</v>
      </c>
      <c r="I33" s="14" t="s">
        <v>130</v>
      </c>
      <c r="J33" s="14" t="s">
        <v>131</v>
      </c>
      <c r="K33" s="14" t="s">
        <v>170</v>
      </c>
      <c r="L33" s="14" t="s">
        <v>39</v>
      </c>
      <c r="M33" s="14" t="s">
        <v>125</v>
      </c>
      <c r="N33" s="14" t="s">
        <v>48</v>
      </c>
      <c r="O33" s="14" t="s">
        <v>49</v>
      </c>
      <c r="P33" s="14"/>
      <c r="Q33" s="14"/>
    </row>
    <row r="34" spans="1:17" s="9" customFormat="1" ht="56.25" x14ac:dyDescent="0.2">
      <c r="A34" s="14" t="s">
        <v>171</v>
      </c>
      <c r="B34" s="14" t="s">
        <v>172</v>
      </c>
      <c r="C34" s="14" t="s">
        <v>173</v>
      </c>
      <c r="D34" s="14" t="s">
        <v>175</v>
      </c>
      <c r="E34" s="14" t="s">
        <v>56</v>
      </c>
      <c r="F34" s="14" t="s">
        <v>42</v>
      </c>
      <c r="G34" s="14" t="s">
        <v>43</v>
      </c>
      <c r="H34" s="14" t="s">
        <v>20</v>
      </c>
      <c r="I34" s="14" t="s">
        <v>44</v>
      </c>
      <c r="J34" s="14" t="s">
        <v>45</v>
      </c>
      <c r="K34" s="14" t="s">
        <v>176</v>
      </c>
      <c r="L34" s="14" t="s">
        <v>39</v>
      </c>
      <c r="M34" s="14" t="s">
        <v>177</v>
      </c>
      <c r="N34" s="14" t="s">
        <v>178</v>
      </c>
      <c r="O34" s="14" t="s">
        <v>50</v>
      </c>
      <c r="P34" s="14"/>
      <c r="Q34" s="14"/>
    </row>
    <row r="35" spans="1:17" s="9" customFormat="1" ht="33.75" x14ac:dyDescent="0.2">
      <c r="A35" s="14" t="s">
        <v>179</v>
      </c>
      <c r="B35" s="14" t="s">
        <v>105</v>
      </c>
      <c r="C35" s="14" t="s">
        <v>106</v>
      </c>
      <c r="D35" s="14" t="s">
        <v>180</v>
      </c>
      <c r="E35" s="14" t="s">
        <v>56</v>
      </c>
      <c r="F35" s="14" t="s">
        <v>57</v>
      </c>
      <c r="G35" s="14" t="s">
        <v>58</v>
      </c>
      <c r="H35" s="14" t="s">
        <v>20</v>
      </c>
      <c r="I35" s="14" t="s">
        <v>44</v>
      </c>
      <c r="J35" s="14" t="s">
        <v>45</v>
      </c>
      <c r="K35" s="14" t="s">
        <v>181</v>
      </c>
      <c r="L35" s="14" t="s">
        <v>39</v>
      </c>
      <c r="M35" s="14" t="s">
        <v>143</v>
      </c>
      <c r="N35" s="14" t="s">
        <v>48</v>
      </c>
      <c r="O35" s="14" t="s">
        <v>49</v>
      </c>
      <c r="P35" s="14"/>
      <c r="Q35" s="14"/>
    </row>
    <row r="36" spans="1:17" s="9" customFormat="1" ht="33.75" x14ac:dyDescent="0.2">
      <c r="A36" s="14" t="s">
        <v>182</v>
      </c>
      <c r="B36" s="14" t="s">
        <v>183</v>
      </c>
      <c r="C36" s="14" t="s">
        <v>184</v>
      </c>
      <c r="D36" s="14" t="s">
        <v>186</v>
      </c>
      <c r="E36" s="14" t="s">
        <v>56</v>
      </c>
      <c r="F36" s="14" t="s">
        <v>42</v>
      </c>
      <c r="G36" s="14" t="s">
        <v>43</v>
      </c>
      <c r="H36" s="14" t="s">
        <v>20</v>
      </c>
      <c r="I36" s="14" t="s">
        <v>44</v>
      </c>
      <c r="J36" s="14" t="s">
        <v>45</v>
      </c>
      <c r="K36" s="14" t="s">
        <v>187</v>
      </c>
      <c r="L36" s="14" t="s">
        <v>39</v>
      </c>
      <c r="M36" s="14" t="s">
        <v>143</v>
      </c>
      <c r="N36" s="14" t="s">
        <v>48</v>
      </c>
      <c r="O36" s="14" t="s">
        <v>49</v>
      </c>
      <c r="P36" s="14"/>
      <c r="Q36" s="14"/>
    </row>
    <row r="37" spans="1:17" s="9" customFormat="1" ht="33.75" x14ac:dyDescent="0.2">
      <c r="A37" s="14" t="s">
        <v>188</v>
      </c>
      <c r="B37" s="14" t="s">
        <v>183</v>
      </c>
      <c r="C37" s="14" t="s">
        <v>184</v>
      </c>
      <c r="D37" s="14" t="s">
        <v>190</v>
      </c>
      <c r="E37" s="14" t="s">
        <v>56</v>
      </c>
      <c r="F37" s="14" t="s">
        <v>42</v>
      </c>
      <c r="G37" s="14" t="s">
        <v>43</v>
      </c>
      <c r="H37" s="14" t="s">
        <v>20</v>
      </c>
      <c r="I37" s="14" t="s">
        <v>44</v>
      </c>
      <c r="J37" s="14" t="s">
        <v>45</v>
      </c>
      <c r="K37" s="14" t="s">
        <v>191</v>
      </c>
      <c r="L37" s="14" t="s">
        <v>39</v>
      </c>
      <c r="M37" s="14" t="s">
        <v>143</v>
      </c>
      <c r="N37" s="14" t="s">
        <v>48</v>
      </c>
      <c r="O37" s="14" t="s">
        <v>49</v>
      </c>
      <c r="P37" s="14"/>
      <c r="Q37" s="14"/>
    </row>
    <row r="38" spans="1:17" s="9" customFormat="1" ht="33.75" x14ac:dyDescent="0.2">
      <c r="A38" s="14" t="s">
        <v>192</v>
      </c>
      <c r="B38" s="14" t="s">
        <v>118</v>
      </c>
      <c r="C38" s="14" t="s">
        <v>118</v>
      </c>
      <c r="D38" s="14" t="s">
        <v>194</v>
      </c>
      <c r="E38" s="14" t="s">
        <v>56</v>
      </c>
      <c r="F38" s="14" t="s">
        <v>120</v>
      </c>
      <c r="G38" s="14" t="s">
        <v>121</v>
      </c>
      <c r="H38" s="14" t="s">
        <v>195</v>
      </c>
      <c r="I38" s="14" t="s">
        <v>44</v>
      </c>
      <c r="J38" s="14" t="s">
        <v>45</v>
      </c>
      <c r="K38" s="14" t="s">
        <v>196</v>
      </c>
      <c r="L38" s="14" t="s">
        <v>39</v>
      </c>
      <c r="M38" s="14" t="s">
        <v>60</v>
      </c>
      <c r="N38" s="14" t="s">
        <v>103</v>
      </c>
      <c r="O38" s="14" t="s">
        <v>49</v>
      </c>
      <c r="P38" s="14"/>
      <c r="Q38" s="14"/>
    </row>
    <row r="39" spans="1:17" s="9" customFormat="1" ht="56.25" x14ac:dyDescent="0.2">
      <c r="A39" s="14" t="s">
        <v>197</v>
      </c>
      <c r="B39" s="14" t="s">
        <v>198</v>
      </c>
      <c r="C39" s="14" t="s">
        <v>199</v>
      </c>
      <c r="D39" s="14" t="s">
        <v>201</v>
      </c>
      <c r="E39" s="14" t="s">
        <v>56</v>
      </c>
      <c r="F39" s="14" t="s">
        <v>120</v>
      </c>
      <c r="G39" s="14" t="s">
        <v>121</v>
      </c>
      <c r="H39" s="14" t="s">
        <v>34</v>
      </c>
      <c r="I39" s="14" t="s">
        <v>44</v>
      </c>
      <c r="J39" s="14" t="s">
        <v>45</v>
      </c>
      <c r="K39" s="14" t="s">
        <v>202</v>
      </c>
      <c r="L39" s="14" t="s">
        <v>39</v>
      </c>
      <c r="M39" s="14" t="s">
        <v>96</v>
      </c>
      <c r="N39" s="14" t="s">
        <v>48</v>
      </c>
      <c r="O39" s="14" t="s">
        <v>49</v>
      </c>
      <c r="P39" s="14"/>
      <c r="Q39" s="14"/>
    </row>
    <row r="40" spans="1:17" s="9" customFormat="1" ht="56.25" x14ac:dyDescent="0.2">
      <c r="A40" s="14" t="s">
        <v>203</v>
      </c>
      <c r="B40" s="14" t="s">
        <v>198</v>
      </c>
      <c r="C40" s="14" t="s">
        <v>199</v>
      </c>
      <c r="D40" s="14" t="s">
        <v>204</v>
      </c>
      <c r="E40" s="14" t="s">
        <v>56</v>
      </c>
      <c r="F40" s="14" t="s">
        <v>120</v>
      </c>
      <c r="G40" s="14" t="s">
        <v>121</v>
      </c>
      <c r="H40" s="14" t="s">
        <v>28</v>
      </c>
      <c r="I40" s="14" t="s">
        <v>44</v>
      </c>
      <c r="J40" s="14" t="s">
        <v>45</v>
      </c>
      <c r="K40" s="14" t="s">
        <v>205</v>
      </c>
      <c r="L40" s="14" t="s">
        <v>39</v>
      </c>
      <c r="M40" s="14" t="s">
        <v>96</v>
      </c>
      <c r="N40" s="14" t="s">
        <v>48</v>
      </c>
      <c r="O40" s="14" t="s">
        <v>49</v>
      </c>
      <c r="P40" s="14"/>
      <c r="Q40" s="14"/>
    </row>
    <row r="41" spans="1:17" s="9" customFormat="1" ht="168.75" x14ac:dyDescent="0.2">
      <c r="A41" s="14" t="s">
        <v>206</v>
      </c>
      <c r="B41" s="14" t="s">
        <v>207</v>
      </c>
      <c r="C41" s="14" t="s">
        <v>208</v>
      </c>
      <c r="D41" s="14" t="s">
        <v>210</v>
      </c>
      <c r="E41" s="14" t="s">
        <v>211</v>
      </c>
      <c r="F41" s="14" t="s">
        <v>42</v>
      </c>
      <c r="G41" s="14" t="s">
        <v>43</v>
      </c>
      <c r="H41" s="14" t="s">
        <v>20</v>
      </c>
      <c r="I41" s="14" t="s">
        <v>44</v>
      </c>
      <c r="J41" s="14" t="s">
        <v>45</v>
      </c>
      <c r="K41" s="14" t="s">
        <v>212</v>
      </c>
      <c r="L41" s="14" t="s">
        <v>60</v>
      </c>
      <c r="M41" s="14" t="s">
        <v>177</v>
      </c>
      <c r="N41" s="14" t="s">
        <v>48</v>
      </c>
      <c r="O41" s="14" t="s">
        <v>49</v>
      </c>
      <c r="P41" s="14"/>
      <c r="Q41" s="14"/>
    </row>
    <row r="42" spans="1:17" s="9" customFormat="1" ht="22.5" x14ac:dyDescent="0.2">
      <c r="A42" s="14" t="s">
        <v>213</v>
      </c>
      <c r="B42" s="14" t="s">
        <v>52</v>
      </c>
      <c r="C42" s="14" t="s">
        <v>214</v>
      </c>
      <c r="D42" s="14" t="s">
        <v>215</v>
      </c>
      <c r="E42" s="14" t="s">
        <v>56</v>
      </c>
      <c r="F42" s="14" t="s">
        <v>57</v>
      </c>
      <c r="G42" s="14" t="s">
        <v>58</v>
      </c>
      <c r="H42" s="14" t="s">
        <v>20</v>
      </c>
      <c r="I42" s="14" t="s">
        <v>130</v>
      </c>
      <c r="J42" s="14" t="s">
        <v>131</v>
      </c>
      <c r="K42" s="14" t="s">
        <v>216</v>
      </c>
      <c r="L42" s="14" t="s">
        <v>60</v>
      </c>
      <c r="M42" s="14" t="s">
        <v>217</v>
      </c>
      <c r="N42" s="14" t="s">
        <v>48</v>
      </c>
      <c r="O42" s="14" t="s">
        <v>49</v>
      </c>
      <c r="P42" s="14"/>
      <c r="Q42" s="14"/>
    </row>
    <row r="43" spans="1:17" s="9" customFormat="1" ht="33.75" x14ac:dyDescent="0.2">
      <c r="A43" s="14" t="s">
        <v>218</v>
      </c>
      <c r="B43" s="14" t="s">
        <v>79</v>
      </c>
      <c r="C43" s="14" t="s">
        <v>220</v>
      </c>
      <c r="D43" s="14" t="s">
        <v>221</v>
      </c>
      <c r="E43" s="14" t="s">
        <v>56</v>
      </c>
      <c r="F43" s="14" t="s">
        <v>82</v>
      </c>
      <c r="G43" s="14" t="s">
        <v>83</v>
      </c>
      <c r="H43" s="14" t="s">
        <v>20</v>
      </c>
      <c r="I43" s="14" t="s">
        <v>44</v>
      </c>
      <c r="J43" s="14" t="s">
        <v>45</v>
      </c>
      <c r="K43" s="14" t="s">
        <v>222</v>
      </c>
      <c r="L43" s="14" t="s">
        <v>60</v>
      </c>
      <c r="M43" s="14" t="s">
        <v>96</v>
      </c>
      <c r="N43" s="14" t="s">
        <v>48</v>
      </c>
      <c r="O43" s="14" t="s">
        <v>49</v>
      </c>
      <c r="P43" s="14"/>
      <c r="Q43" s="14"/>
    </row>
    <row r="44" spans="1:17" s="9" customFormat="1" ht="33.75" x14ac:dyDescent="0.2">
      <c r="A44" s="14" t="s">
        <v>219</v>
      </c>
      <c r="B44" s="14" t="s">
        <v>91</v>
      </c>
      <c r="C44" s="14" t="s">
        <v>92</v>
      </c>
      <c r="D44" s="14" t="s">
        <v>224</v>
      </c>
      <c r="E44" s="14" t="s">
        <v>56</v>
      </c>
      <c r="F44" s="14" t="s">
        <v>42</v>
      </c>
      <c r="G44" s="14" t="s">
        <v>43</v>
      </c>
      <c r="H44" s="14" t="s">
        <v>20</v>
      </c>
      <c r="I44" s="14" t="s">
        <v>44</v>
      </c>
      <c r="J44" s="14" t="s">
        <v>45</v>
      </c>
      <c r="K44" s="14" t="s">
        <v>225</v>
      </c>
      <c r="L44" s="14" t="s">
        <v>60</v>
      </c>
      <c r="M44" s="14" t="s">
        <v>147</v>
      </c>
      <c r="N44" s="14" t="s">
        <v>103</v>
      </c>
      <c r="O44" s="14" t="s">
        <v>49</v>
      </c>
      <c r="P44" s="14"/>
      <c r="Q44" s="14"/>
    </row>
    <row r="45" spans="1:17" s="9" customFormat="1" ht="33.75" x14ac:dyDescent="0.2">
      <c r="A45" s="14" t="s">
        <v>223</v>
      </c>
      <c r="B45" s="14" t="s">
        <v>105</v>
      </c>
      <c r="C45" s="14" t="s">
        <v>106</v>
      </c>
      <c r="D45" s="14" t="s">
        <v>227</v>
      </c>
      <c r="E45" s="14" t="s">
        <v>56</v>
      </c>
      <c r="F45" s="14" t="s">
        <v>57</v>
      </c>
      <c r="G45" s="14" t="s">
        <v>58</v>
      </c>
      <c r="H45" s="14" t="s">
        <v>20</v>
      </c>
      <c r="I45" s="14" t="s">
        <v>151</v>
      </c>
      <c r="J45" s="14" t="s">
        <v>45</v>
      </c>
      <c r="K45" s="14" t="s">
        <v>228</v>
      </c>
      <c r="L45" s="14" t="s">
        <v>60</v>
      </c>
      <c r="M45" s="14" t="s">
        <v>143</v>
      </c>
      <c r="N45" s="14" t="s">
        <v>48</v>
      </c>
      <c r="O45" s="14" t="s">
        <v>49</v>
      </c>
      <c r="P45" s="14"/>
      <c r="Q45" s="14"/>
    </row>
    <row r="46" spans="1:17" s="9" customFormat="1" ht="33.75" x14ac:dyDescent="0.2">
      <c r="A46" s="14" t="s">
        <v>226</v>
      </c>
      <c r="B46" s="14" t="s">
        <v>105</v>
      </c>
      <c r="C46" s="14" t="s">
        <v>106</v>
      </c>
      <c r="D46" s="14" t="s">
        <v>230</v>
      </c>
      <c r="E46" s="14" t="s">
        <v>56</v>
      </c>
      <c r="F46" s="14" t="s">
        <v>57</v>
      </c>
      <c r="G46" s="14" t="s">
        <v>58</v>
      </c>
      <c r="H46" s="14" t="s">
        <v>20</v>
      </c>
      <c r="I46" s="14" t="s">
        <v>44</v>
      </c>
      <c r="J46" s="14" t="s">
        <v>45</v>
      </c>
      <c r="K46" s="14" t="s">
        <v>231</v>
      </c>
      <c r="L46" s="14" t="s">
        <v>60</v>
      </c>
      <c r="M46" s="14" t="s">
        <v>85</v>
      </c>
      <c r="N46" s="14" t="s">
        <v>48</v>
      </c>
      <c r="O46" s="14" t="s">
        <v>49</v>
      </c>
      <c r="P46" s="14"/>
      <c r="Q46" s="14"/>
    </row>
    <row r="47" spans="1:17" s="9" customFormat="1" ht="33.75" x14ac:dyDescent="0.2">
      <c r="A47" s="14" t="s">
        <v>229</v>
      </c>
      <c r="B47" s="14" t="s">
        <v>233</v>
      </c>
      <c r="C47" s="14" t="s">
        <v>234</v>
      </c>
      <c r="D47" s="14" t="s">
        <v>236</v>
      </c>
      <c r="E47" s="14" t="s">
        <v>56</v>
      </c>
      <c r="F47" s="14" t="s">
        <v>42</v>
      </c>
      <c r="G47" s="14" t="s">
        <v>43</v>
      </c>
      <c r="H47" s="14" t="s">
        <v>20</v>
      </c>
      <c r="I47" s="14" t="s">
        <v>44</v>
      </c>
      <c r="J47" s="14" t="s">
        <v>45</v>
      </c>
      <c r="K47" s="14" t="s">
        <v>237</v>
      </c>
      <c r="L47" s="14" t="s">
        <v>60</v>
      </c>
      <c r="M47" s="14" t="s">
        <v>85</v>
      </c>
      <c r="N47" s="14" t="s">
        <v>48</v>
      </c>
      <c r="O47" s="14" t="s">
        <v>49</v>
      </c>
      <c r="P47" s="14"/>
      <c r="Q47" s="14"/>
    </row>
    <row r="48" spans="1:17" s="9" customFormat="1" ht="33.75" x14ac:dyDescent="0.2">
      <c r="A48" s="14" t="s">
        <v>232</v>
      </c>
      <c r="B48" s="14" t="s">
        <v>183</v>
      </c>
      <c r="C48" s="14" t="s">
        <v>184</v>
      </c>
      <c r="D48" s="14" t="s">
        <v>239</v>
      </c>
      <c r="E48" s="14" t="s">
        <v>56</v>
      </c>
      <c r="F48" s="14" t="s">
        <v>57</v>
      </c>
      <c r="G48" s="14" t="s">
        <v>58</v>
      </c>
      <c r="H48" s="14" t="s">
        <v>20</v>
      </c>
      <c r="I48" s="14" t="s">
        <v>44</v>
      </c>
      <c r="J48" s="14" t="s">
        <v>45</v>
      </c>
      <c r="K48" s="14" t="s">
        <v>240</v>
      </c>
      <c r="L48" s="14" t="s">
        <v>60</v>
      </c>
      <c r="M48" s="14" t="s">
        <v>85</v>
      </c>
      <c r="N48" s="14" t="s">
        <v>48</v>
      </c>
      <c r="O48" s="14" t="s">
        <v>49</v>
      </c>
      <c r="P48" s="14"/>
      <c r="Q48" s="14"/>
    </row>
    <row r="49" spans="1:17" s="9" customFormat="1" ht="33.75" x14ac:dyDescent="0.2">
      <c r="A49" s="14" t="s">
        <v>238</v>
      </c>
      <c r="B49" s="14" t="s">
        <v>105</v>
      </c>
      <c r="C49" s="14" t="s">
        <v>106</v>
      </c>
      <c r="D49" s="14" t="s">
        <v>242</v>
      </c>
      <c r="E49" s="14" t="s">
        <v>56</v>
      </c>
      <c r="F49" s="14" t="s">
        <v>57</v>
      </c>
      <c r="G49" s="14" t="s">
        <v>58</v>
      </c>
      <c r="H49" s="14" t="s">
        <v>20</v>
      </c>
      <c r="I49" s="14" t="s">
        <v>44</v>
      </c>
      <c r="J49" s="14" t="s">
        <v>45</v>
      </c>
      <c r="K49" s="14" t="s">
        <v>243</v>
      </c>
      <c r="L49" s="14" t="s">
        <v>60</v>
      </c>
      <c r="M49" s="14" t="s">
        <v>85</v>
      </c>
      <c r="N49" s="14" t="s">
        <v>48</v>
      </c>
      <c r="O49" s="14" t="s">
        <v>49</v>
      </c>
      <c r="P49" s="14"/>
      <c r="Q49" s="14"/>
    </row>
    <row r="50" spans="1:17" s="9" customFormat="1" ht="56.25" x14ac:dyDescent="0.2">
      <c r="A50" s="14" t="s">
        <v>241</v>
      </c>
      <c r="B50" s="14" t="s">
        <v>198</v>
      </c>
      <c r="C50" s="14" t="s">
        <v>199</v>
      </c>
      <c r="D50" s="14" t="s">
        <v>245</v>
      </c>
      <c r="E50" s="14" t="s">
        <v>56</v>
      </c>
      <c r="F50" s="14" t="s">
        <v>120</v>
      </c>
      <c r="G50" s="14" t="s">
        <v>121</v>
      </c>
      <c r="H50" s="14" t="s">
        <v>27</v>
      </c>
      <c r="I50" s="14" t="s">
        <v>44</v>
      </c>
      <c r="J50" s="14" t="s">
        <v>45</v>
      </c>
      <c r="K50" s="14" t="s">
        <v>246</v>
      </c>
      <c r="L50" s="14" t="s">
        <v>60</v>
      </c>
      <c r="M50" s="14" t="s">
        <v>96</v>
      </c>
      <c r="N50" s="14" t="s">
        <v>48</v>
      </c>
      <c r="O50" s="14" t="s">
        <v>49</v>
      </c>
      <c r="P50" s="14"/>
      <c r="Q50" s="14"/>
    </row>
    <row r="51" spans="1:17" s="9" customFormat="1" ht="56.25" x14ac:dyDescent="0.2">
      <c r="A51" s="14" t="s">
        <v>244</v>
      </c>
      <c r="B51" s="14" t="s">
        <v>198</v>
      </c>
      <c r="C51" s="14" t="s">
        <v>199</v>
      </c>
      <c r="D51" s="14" t="s">
        <v>248</v>
      </c>
      <c r="E51" s="14" t="s">
        <v>56</v>
      </c>
      <c r="F51" s="14" t="s">
        <v>120</v>
      </c>
      <c r="G51" s="14" t="s">
        <v>121</v>
      </c>
      <c r="H51" s="14" t="s">
        <v>24</v>
      </c>
      <c r="I51" s="14" t="s">
        <v>44</v>
      </c>
      <c r="J51" s="14" t="s">
        <v>45</v>
      </c>
      <c r="K51" s="14" t="s">
        <v>249</v>
      </c>
      <c r="L51" s="14" t="s">
        <v>60</v>
      </c>
      <c r="M51" s="14" t="s">
        <v>96</v>
      </c>
      <c r="N51" s="14" t="s">
        <v>48</v>
      </c>
      <c r="O51" s="14" t="s">
        <v>49</v>
      </c>
      <c r="P51" s="14"/>
      <c r="Q51" s="14"/>
    </row>
    <row r="52" spans="1:17" s="9" customFormat="1" ht="45" x14ac:dyDescent="0.2">
      <c r="A52" s="14" t="s">
        <v>247</v>
      </c>
      <c r="B52" s="14" t="s">
        <v>198</v>
      </c>
      <c r="C52" s="14" t="s">
        <v>199</v>
      </c>
      <c r="D52" s="14" t="s">
        <v>251</v>
      </c>
      <c r="E52" s="14" t="s">
        <v>56</v>
      </c>
      <c r="F52" s="14" t="s">
        <v>120</v>
      </c>
      <c r="G52" s="14" t="s">
        <v>121</v>
      </c>
      <c r="H52" s="14" t="s">
        <v>24</v>
      </c>
      <c r="I52" s="14" t="s">
        <v>151</v>
      </c>
      <c r="J52" s="14" t="s">
        <v>45</v>
      </c>
      <c r="K52" s="14" t="s">
        <v>252</v>
      </c>
      <c r="L52" s="14" t="s">
        <v>60</v>
      </c>
      <c r="M52" s="14" t="s">
        <v>96</v>
      </c>
      <c r="N52" s="14" t="s">
        <v>48</v>
      </c>
      <c r="O52" s="14" t="s">
        <v>49</v>
      </c>
      <c r="P52" s="14"/>
      <c r="Q52" s="14"/>
    </row>
    <row r="53" spans="1:17" s="9" customFormat="1" ht="33.75" x14ac:dyDescent="0.2">
      <c r="A53" s="14" t="s">
        <v>250</v>
      </c>
      <c r="B53" s="14" t="s">
        <v>91</v>
      </c>
      <c r="C53" s="14" t="s">
        <v>254</v>
      </c>
      <c r="D53" s="14" t="s">
        <v>256</v>
      </c>
      <c r="E53" s="14" t="s">
        <v>56</v>
      </c>
      <c r="F53" s="14" t="s">
        <v>42</v>
      </c>
      <c r="G53" s="14" t="s">
        <v>43</v>
      </c>
      <c r="H53" s="14" t="s">
        <v>20</v>
      </c>
      <c r="I53" s="14" t="s">
        <v>44</v>
      </c>
      <c r="J53" s="14" t="s">
        <v>45</v>
      </c>
      <c r="K53" s="14" t="s">
        <v>257</v>
      </c>
      <c r="L53" s="14" t="s">
        <v>113</v>
      </c>
      <c r="M53" s="14" t="s">
        <v>258</v>
      </c>
      <c r="N53" s="14" t="s">
        <v>103</v>
      </c>
      <c r="O53" s="14" t="s">
        <v>49</v>
      </c>
      <c r="P53" s="14"/>
      <c r="Q53" s="14"/>
    </row>
    <row r="54" spans="1:17" s="9" customFormat="1" ht="22.5" x14ac:dyDescent="0.2">
      <c r="A54" s="14" t="s">
        <v>253</v>
      </c>
      <c r="B54" s="14" t="s">
        <v>163</v>
      </c>
      <c r="C54" s="14" t="s">
        <v>164</v>
      </c>
      <c r="D54" s="14" t="s">
        <v>260</v>
      </c>
      <c r="E54" s="14" t="s">
        <v>56</v>
      </c>
      <c r="F54" s="14" t="s">
        <v>167</v>
      </c>
      <c r="G54" s="14" t="s">
        <v>168</v>
      </c>
      <c r="H54" s="14" t="s">
        <v>261</v>
      </c>
      <c r="I54" s="14" t="s">
        <v>130</v>
      </c>
      <c r="J54" s="14" t="s">
        <v>131</v>
      </c>
      <c r="K54" s="14" t="s">
        <v>262</v>
      </c>
      <c r="L54" s="14" t="s">
        <v>113</v>
      </c>
      <c r="M54" s="14" t="s">
        <v>177</v>
      </c>
      <c r="N54" s="14" t="s">
        <v>48</v>
      </c>
      <c r="O54" s="14" t="s">
        <v>49</v>
      </c>
      <c r="P54" s="14"/>
      <c r="Q54" s="14"/>
    </row>
    <row r="55" spans="1:17" s="9" customFormat="1" ht="33.75" x14ac:dyDescent="0.2">
      <c r="A55" s="14" t="s">
        <v>259</v>
      </c>
      <c r="B55" s="14" t="s">
        <v>105</v>
      </c>
      <c r="C55" s="14" t="s">
        <v>106</v>
      </c>
      <c r="D55" s="14" t="s">
        <v>264</v>
      </c>
      <c r="E55" s="14" t="s">
        <v>56</v>
      </c>
      <c r="F55" s="14" t="s">
        <v>57</v>
      </c>
      <c r="G55" s="14" t="s">
        <v>58</v>
      </c>
      <c r="H55" s="14" t="s">
        <v>20</v>
      </c>
      <c r="I55" s="14" t="s">
        <v>44</v>
      </c>
      <c r="J55" s="14" t="s">
        <v>45</v>
      </c>
      <c r="K55" s="14" t="s">
        <v>265</v>
      </c>
      <c r="L55" s="14" t="s">
        <v>113</v>
      </c>
      <c r="M55" s="14" t="s">
        <v>147</v>
      </c>
      <c r="N55" s="14" t="s">
        <v>48</v>
      </c>
      <c r="O55" s="14" t="s">
        <v>49</v>
      </c>
      <c r="P55" s="14"/>
      <c r="Q55" s="14"/>
    </row>
    <row r="56" spans="1:17" s="9" customFormat="1" ht="33.75" x14ac:dyDescent="0.2">
      <c r="A56" s="14" t="s">
        <v>263</v>
      </c>
      <c r="B56" s="14" t="s">
        <v>105</v>
      </c>
      <c r="C56" s="14" t="s">
        <v>106</v>
      </c>
      <c r="D56" s="14" t="s">
        <v>267</v>
      </c>
      <c r="E56" s="14" t="s">
        <v>56</v>
      </c>
      <c r="F56" s="14" t="s">
        <v>57</v>
      </c>
      <c r="G56" s="14" t="s">
        <v>58</v>
      </c>
      <c r="H56" s="14" t="s">
        <v>20</v>
      </c>
      <c r="I56" s="14" t="s">
        <v>44</v>
      </c>
      <c r="J56" s="14" t="s">
        <v>45</v>
      </c>
      <c r="K56" s="14" t="s">
        <v>268</v>
      </c>
      <c r="L56" s="14" t="s">
        <v>113</v>
      </c>
      <c r="M56" s="14" t="s">
        <v>147</v>
      </c>
      <c r="N56" s="14" t="s">
        <v>48</v>
      </c>
      <c r="O56" s="14" t="s">
        <v>49</v>
      </c>
      <c r="P56" s="14"/>
      <c r="Q56" s="14"/>
    </row>
    <row r="57" spans="1:17" s="9" customFormat="1" ht="33.75" x14ac:dyDescent="0.2">
      <c r="A57" s="14" t="s">
        <v>266</v>
      </c>
      <c r="B57" s="14" t="s">
        <v>105</v>
      </c>
      <c r="C57" s="14" t="s">
        <v>106</v>
      </c>
      <c r="D57" s="14" t="s">
        <v>270</v>
      </c>
      <c r="E57" s="14" t="s">
        <v>56</v>
      </c>
      <c r="F57" s="14" t="s">
        <v>57</v>
      </c>
      <c r="G57" s="14" t="s">
        <v>58</v>
      </c>
      <c r="H57" s="14" t="s">
        <v>20</v>
      </c>
      <c r="I57" s="14" t="s">
        <v>151</v>
      </c>
      <c r="J57" s="14" t="s">
        <v>45</v>
      </c>
      <c r="K57" s="14" t="s">
        <v>271</v>
      </c>
      <c r="L57" s="14" t="s">
        <v>113</v>
      </c>
      <c r="M57" s="14" t="s">
        <v>147</v>
      </c>
      <c r="N57" s="14" t="s">
        <v>48</v>
      </c>
      <c r="O57" s="14" t="s">
        <v>49</v>
      </c>
      <c r="P57" s="14"/>
      <c r="Q57" s="14"/>
    </row>
    <row r="58" spans="1:17" s="9" customFormat="1" ht="33.75" x14ac:dyDescent="0.2">
      <c r="A58" s="14" t="s">
        <v>269</v>
      </c>
      <c r="B58" s="14" t="s">
        <v>105</v>
      </c>
      <c r="C58" s="14" t="s">
        <v>106</v>
      </c>
      <c r="D58" s="14" t="s">
        <v>273</v>
      </c>
      <c r="E58" s="14" t="s">
        <v>56</v>
      </c>
      <c r="F58" s="14" t="s">
        <v>42</v>
      </c>
      <c r="G58" s="14" t="s">
        <v>43</v>
      </c>
      <c r="H58" s="14" t="s">
        <v>20</v>
      </c>
      <c r="I58" s="14" t="s">
        <v>44</v>
      </c>
      <c r="J58" s="14" t="s">
        <v>45</v>
      </c>
      <c r="K58" s="14" t="s">
        <v>274</v>
      </c>
      <c r="L58" s="14" t="s">
        <v>113</v>
      </c>
      <c r="M58" s="14" t="s">
        <v>67</v>
      </c>
      <c r="N58" s="14" t="s">
        <v>48</v>
      </c>
      <c r="O58" s="14" t="s">
        <v>49</v>
      </c>
      <c r="P58" s="14"/>
      <c r="Q58" s="14"/>
    </row>
    <row r="59" spans="1:17" s="9" customFormat="1" ht="33.75" x14ac:dyDescent="0.2">
      <c r="A59" s="14" t="s">
        <v>272</v>
      </c>
      <c r="B59" s="14" t="s">
        <v>105</v>
      </c>
      <c r="C59" s="14" t="s">
        <v>106</v>
      </c>
      <c r="D59" s="14" t="s">
        <v>276</v>
      </c>
      <c r="E59" s="14" t="s">
        <v>56</v>
      </c>
      <c r="F59" s="14" t="s">
        <v>57</v>
      </c>
      <c r="G59" s="14" t="s">
        <v>58</v>
      </c>
      <c r="H59" s="14" t="s">
        <v>29</v>
      </c>
      <c r="I59" s="14" t="s">
        <v>44</v>
      </c>
      <c r="J59" s="14" t="s">
        <v>45</v>
      </c>
      <c r="K59" s="14" t="s">
        <v>277</v>
      </c>
      <c r="L59" s="14" t="s">
        <v>113</v>
      </c>
      <c r="M59" s="14" t="s">
        <v>67</v>
      </c>
      <c r="N59" s="14" t="s">
        <v>48</v>
      </c>
      <c r="O59" s="14" t="s">
        <v>49</v>
      </c>
      <c r="P59" s="14"/>
      <c r="Q59" s="14"/>
    </row>
    <row r="60" spans="1:17" s="9" customFormat="1" ht="33.75" x14ac:dyDescent="0.2">
      <c r="A60" s="14" t="s">
        <v>275</v>
      </c>
      <c r="B60" s="14" t="s">
        <v>198</v>
      </c>
      <c r="C60" s="14" t="s">
        <v>199</v>
      </c>
      <c r="D60" s="14" t="s">
        <v>279</v>
      </c>
      <c r="E60" s="14" t="s">
        <v>56</v>
      </c>
      <c r="F60" s="14" t="s">
        <v>120</v>
      </c>
      <c r="G60" s="14" t="s">
        <v>121</v>
      </c>
      <c r="H60" s="14" t="s">
        <v>20</v>
      </c>
      <c r="I60" s="14" t="s">
        <v>44</v>
      </c>
      <c r="J60" s="14" t="s">
        <v>45</v>
      </c>
      <c r="K60" s="14" t="s">
        <v>280</v>
      </c>
      <c r="L60" s="14" t="s">
        <v>113</v>
      </c>
      <c r="M60" s="14" t="s">
        <v>96</v>
      </c>
      <c r="N60" s="14" t="s">
        <v>48</v>
      </c>
      <c r="O60" s="14" t="s">
        <v>49</v>
      </c>
      <c r="P60" s="14"/>
      <c r="Q60" s="14"/>
    </row>
    <row r="61" spans="1:17" s="9" customFormat="1" ht="56.25" x14ac:dyDescent="0.2">
      <c r="A61" s="14" t="s">
        <v>278</v>
      </c>
      <c r="B61" s="14" t="s">
        <v>198</v>
      </c>
      <c r="C61" s="14" t="s">
        <v>199</v>
      </c>
      <c r="D61" s="14" t="s">
        <v>282</v>
      </c>
      <c r="E61" s="14" t="s">
        <v>56</v>
      </c>
      <c r="F61" s="14" t="s">
        <v>120</v>
      </c>
      <c r="G61" s="14" t="s">
        <v>121</v>
      </c>
      <c r="H61" s="14" t="s">
        <v>25</v>
      </c>
      <c r="I61" s="14" t="s">
        <v>44</v>
      </c>
      <c r="J61" s="14" t="s">
        <v>45</v>
      </c>
      <c r="K61" s="14" t="s">
        <v>283</v>
      </c>
      <c r="L61" s="14" t="s">
        <v>113</v>
      </c>
      <c r="M61" s="14" t="s">
        <v>96</v>
      </c>
      <c r="N61" s="14" t="s">
        <v>48</v>
      </c>
      <c r="O61" s="14" t="s">
        <v>49</v>
      </c>
      <c r="P61" s="14"/>
      <c r="Q61" s="14"/>
    </row>
    <row r="62" spans="1:17" s="8" customFormat="1" ht="33.75" x14ac:dyDescent="0.2">
      <c r="A62" s="14" t="s">
        <v>281</v>
      </c>
      <c r="B62" s="12" t="s">
        <v>285</v>
      </c>
      <c r="C62" s="12" t="s">
        <v>286</v>
      </c>
      <c r="D62" s="12" t="s">
        <v>287</v>
      </c>
      <c r="E62" s="12" t="s">
        <v>56</v>
      </c>
      <c r="F62" s="12" t="s">
        <v>42</v>
      </c>
      <c r="G62" s="12" t="s">
        <v>43</v>
      </c>
      <c r="H62" s="12" t="s">
        <v>28</v>
      </c>
      <c r="I62" s="12" t="s">
        <v>44</v>
      </c>
      <c r="J62" s="12" t="s">
        <v>45</v>
      </c>
      <c r="K62" s="12" t="s">
        <v>288</v>
      </c>
      <c r="L62" s="12" t="s">
        <v>73</v>
      </c>
      <c r="M62" s="12" t="s">
        <v>289</v>
      </c>
      <c r="N62" s="12" t="s">
        <v>48</v>
      </c>
      <c r="O62" s="12" t="s">
        <v>49</v>
      </c>
      <c r="P62" s="12"/>
      <c r="Q62" s="12"/>
    </row>
    <row r="63" spans="1:17" s="8" customFormat="1" ht="33.75" x14ac:dyDescent="0.2">
      <c r="A63" s="14" t="s">
        <v>284</v>
      </c>
      <c r="B63" s="12" t="s">
        <v>285</v>
      </c>
      <c r="C63" s="12" t="s">
        <v>286</v>
      </c>
      <c r="D63" s="12" t="s">
        <v>291</v>
      </c>
      <c r="E63" s="12" t="s">
        <v>56</v>
      </c>
      <c r="F63" s="12" t="s">
        <v>42</v>
      </c>
      <c r="G63" s="12" t="s">
        <v>43</v>
      </c>
      <c r="H63" s="12" t="s">
        <v>21</v>
      </c>
      <c r="I63" s="12" t="s">
        <v>44</v>
      </c>
      <c r="J63" s="12" t="s">
        <v>45</v>
      </c>
      <c r="K63" s="12" t="s">
        <v>101</v>
      </c>
      <c r="L63" s="12" t="s">
        <v>73</v>
      </c>
      <c r="M63" s="12" t="s">
        <v>258</v>
      </c>
      <c r="N63" s="12" t="s">
        <v>48</v>
      </c>
      <c r="O63" s="12" t="s">
        <v>49</v>
      </c>
      <c r="P63" s="12"/>
      <c r="Q63" s="12"/>
    </row>
    <row r="64" spans="1:17" s="9" customFormat="1" ht="33.75" x14ac:dyDescent="0.2">
      <c r="A64" s="14" t="s">
        <v>290</v>
      </c>
      <c r="B64" s="14" t="s">
        <v>105</v>
      </c>
      <c r="C64" s="14" t="s">
        <v>106</v>
      </c>
      <c r="D64" s="14" t="s">
        <v>292</v>
      </c>
      <c r="E64" s="14" t="s">
        <v>56</v>
      </c>
      <c r="F64" s="14" t="s">
        <v>57</v>
      </c>
      <c r="G64" s="14" t="s">
        <v>58</v>
      </c>
      <c r="H64" s="14" t="s">
        <v>293</v>
      </c>
      <c r="I64" s="14" t="s">
        <v>44</v>
      </c>
      <c r="J64" s="14" t="s">
        <v>45</v>
      </c>
      <c r="K64" s="14" t="s">
        <v>294</v>
      </c>
      <c r="L64" s="14" t="s">
        <v>73</v>
      </c>
      <c r="M64" s="14" t="s">
        <v>67</v>
      </c>
      <c r="N64" s="14" t="s">
        <v>48</v>
      </c>
      <c r="O64" s="14" t="s">
        <v>49</v>
      </c>
      <c r="P64" s="14"/>
      <c r="Q64" s="14"/>
    </row>
    <row r="65" spans="1:17" s="9" customFormat="1" ht="33.75" x14ac:dyDescent="0.2">
      <c r="A65" s="14" t="s">
        <v>167</v>
      </c>
      <c r="B65" s="14" t="s">
        <v>105</v>
      </c>
      <c r="C65" s="14" t="s">
        <v>106</v>
      </c>
      <c r="D65" s="14" t="s">
        <v>296</v>
      </c>
      <c r="E65" s="14" t="s">
        <v>56</v>
      </c>
      <c r="F65" s="14" t="s">
        <v>57</v>
      </c>
      <c r="G65" s="14" t="s">
        <v>58</v>
      </c>
      <c r="H65" s="14" t="s">
        <v>297</v>
      </c>
      <c r="I65" s="14" t="s">
        <v>44</v>
      </c>
      <c r="J65" s="14" t="s">
        <v>45</v>
      </c>
      <c r="K65" s="14" t="s">
        <v>298</v>
      </c>
      <c r="L65" s="14" t="s">
        <v>73</v>
      </c>
      <c r="M65" s="14" t="s">
        <v>67</v>
      </c>
      <c r="N65" s="14" t="s">
        <v>48</v>
      </c>
      <c r="O65" s="14" t="s">
        <v>49</v>
      </c>
      <c r="P65" s="14"/>
      <c r="Q65" s="14"/>
    </row>
    <row r="66" spans="1:17" s="9" customFormat="1" ht="33.75" x14ac:dyDescent="0.2">
      <c r="A66" s="14" t="s">
        <v>295</v>
      </c>
      <c r="B66" s="14" t="s">
        <v>183</v>
      </c>
      <c r="C66" s="14" t="s">
        <v>300</v>
      </c>
      <c r="D66" s="14" t="s">
        <v>301</v>
      </c>
      <c r="E66" s="14" t="s">
        <v>56</v>
      </c>
      <c r="F66" s="14" t="s">
        <v>57</v>
      </c>
      <c r="G66" s="14" t="s">
        <v>58</v>
      </c>
      <c r="H66" s="14" t="s">
        <v>21</v>
      </c>
      <c r="I66" s="14" t="s">
        <v>44</v>
      </c>
      <c r="J66" s="14" t="s">
        <v>45</v>
      </c>
      <c r="K66" s="14" t="s">
        <v>302</v>
      </c>
      <c r="L66" s="14" t="s">
        <v>73</v>
      </c>
      <c r="M66" s="14" t="s">
        <v>217</v>
      </c>
      <c r="N66" s="14" t="s">
        <v>48</v>
      </c>
      <c r="O66" s="14" t="s">
        <v>49</v>
      </c>
      <c r="P66" s="14"/>
      <c r="Q66" s="14"/>
    </row>
    <row r="67" spans="1:17" s="9" customFormat="1" ht="33.75" x14ac:dyDescent="0.2">
      <c r="A67" s="14" t="s">
        <v>299</v>
      </c>
      <c r="B67" s="14" t="s">
        <v>183</v>
      </c>
      <c r="C67" s="14" t="s">
        <v>300</v>
      </c>
      <c r="D67" s="14" t="s">
        <v>304</v>
      </c>
      <c r="E67" s="14" t="s">
        <v>56</v>
      </c>
      <c r="F67" s="14" t="s">
        <v>57</v>
      </c>
      <c r="G67" s="14" t="s">
        <v>58</v>
      </c>
      <c r="H67" s="14" t="s">
        <v>20</v>
      </c>
      <c r="I67" s="14" t="s">
        <v>44</v>
      </c>
      <c r="J67" s="14" t="s">
        <v>45</v>
      </c>
      <c r="K67" s="14" t="s">
        <v>305</v>
      </c>
      <c r="L67" s="14" t="s">
        <v>73</v>
      </c>
      <c r="M67" s="14" t="s">
        <v>217</v>
      </c>
      <c r="N67" s="14" t="s">
        <v>48</v>
      </c>
      <c r="O67" s="14" t="s">
        <v>49</v>
      </c>
      <c r="P67" s="14"/>
      <c r="Q67" s="14"/>
    </row>
    <row r="68" spans="1:17" s="9" customFormat="1" ht="33.75" x14ac:dyDescent="0.2">
      <c r="A68" s="14" t="s">
        <v>303</v>
      </c>
      <c r="B68" s="14" t="s">
        <v>198</v>
      </c>
      <c r="C68" s="14" t="s">
        <v>199</v>
      </c>
      <c r="D68" s="14" t="s">
        <v>307</v>
      </c>
      <c r="E68" s="14" t="s">
        <v>56</v>
      </c>
      <c r="F68" s="14" t="s">
        <v>120</v>
      </c>
      <c r="G68" s="14" t="s">
        <v>121</v>
      </c>
      <c r="H68" s="14" t="s">
        <v>29</v>
      </c>
      <c r="I68" s="14" t="s">
        <v>44</v>
      </c>
      <c r="J68" s="14" t="s">
        <v>45</v>
      </c>
      <c r="K68" s="14" t="s">
        <v>308</v>
      </c>
      <c r="L68" s="14" t="s">
        <v>73</v>
      </c>
      <c r="M68" s="14" t="s">
        <v>96</v>
      </c>
      <c r="N68" s="14" t="s">
        <v>48</v>
      </c>
      <c r="O68" s="14" t="s">
        <v>49</v>
      </c>
      <c r="P68" s="14"/>
      <c r="Q68" s="14"/>
    </row>
    <row r="69" spans="1:17" s="9" customFormat="1" ht="33.75" x14ac:dyDescent="0.2">
      <c r="A69" s="14" t="s">
        <v>306</v>
      </c>
      <c r="B69" s="14" t="s">
        <v>198</v>
      </c>
      <c r="C69" s="14" t="s">
        <v>199</v>
      </c>
      <c r="D69" s="14" t="s">
        <v>309</v>
      </c>
      <c r="E69" s="14" t="s">
        <v>56</v>
      </c>
      <c r="F69" s="14" t="s">
        <v>120</v>
      </c>
      <c r="G69" s="14" t="s">
        <v>121</v>
      </c>
      <c r="H69" s="14" t="s">
        <v>30</v>
      </c>
      <c r="I69" s="14" t="s">
        <v>44</v>
      </c>
      <c r="J69" s="14" t="s">
        <v>45</v>
      </c>
      <c r="K69" s="14" t="s">
        <v>310</v>
      </c>
      <c r="L69" s="14" t="s">
        <v>73</v>
      </c>
      <c r="M69" s="14" t="s">
        <v>96</v>
      </c>
      <c r="N69" s="14" t="s">
        <v>48</v>
      </c>
      <c r="O69" s="14" t="s">
        <v>49</v>
      </c>
      <c r="P69" s="14"/>
      <c r="Q69" s="14"/>
    </row>
    <row r="70" spans="1:17" s="9" customFormat="1" ht="157.5" x14ac:dyDescent="0.2">
      <c r="A70" s="14" t="s">
        <v>311</v>
      </c>
      <c r="B70" s="14" t="s">
        <v>314</v>
      </c>
      <c r="C70" s="14" t="s">
        <v>315</v>
      </c>
      <c r="D70" s="14" t="s">
        <v>317</v>
      </c>
      <c r="E70" s="14" t="s">
        <v>318</v>
      </c>
      <c r="F70" s="14" t="s">
        <v>42</v>
      </c>
      <c r="G70" s="14" t="s">
        <v>43</v>
      </c>
      <c r="H70" s="14" t="s">
        <v>20</v>
      </c>
      <c r="I70" s="14" t="s">
        <v>44</v>
      </c>
      <c r="J70" s="14" t="s">
        <v>45</v>
      </c>
      <c r="K70" s="13" t="s">
        <v>434</v>
      </c>
      <c r="L70" s="14" t="s">
        <v>143</v>
      </c>
      <c r="M70" s="14" t="s">
        <v>258</v>
      </c>
      <c r="N70" s="14" t="s">
        <v>48</v>
      </c>
      <c r="O70" s="14" t="s">
        <v>49</v>
      </c>
      <c r="P70" s="14"/>
      <c r="Q70" s="14"/>
    </row>
    <row r="71" spans="1:17" s="9" customFormat="1" ht="22.5" x14ac:dyDescent="0.2">
      <c r="A71" s="14" t="s">
        <v>313</v>
      </c>
      <c r="B71" s="14" t="s">
        <v>163</v>
      </c>
      <c r="C71" s="14" t="s">
        <v>164</v>
      </c>
      <c r="D71" s="14" t="s">
        <v>260</v>
      </c>
      <c r="E71" s="14" t="s">
        <v>56</v>
      </c>
      <c r="F71" s="14" t="s">
        <v>167</v>
      </c>
      <c r="G71" s="14" t="s">
        <v>168</v>
      </c>
      <c r="H71" s="14" t="s">
        <v>320</v>
      </c>
      <c r="I71" s="14" t="s">
        <v>130</v>
      </c>
      <c r="J71" s="14" t="s">
        <v>131</v>
      </c>
      <c r="K71" s="14" t="s">
        <v>170</v>
      </c>
      <c r="L71" s="14" t="s">
        <v>143</v>
      </c>
      <c r="M71" s="14" t="s">
        <v>321</v>
      </c>
      <c r="N71" s="14" t="s">
        <v>48</v>
      </c>
      <c r="O71" s="14" t="s">
        <v>49</v>
      </c>
      <c r="P71" s="14"/>
      <c r="Q71" s="14"/>
    </row>
    <row r="72" spans="1:17" s="9" customFormat="1" ht="33.75" x14ac:dyDescent="0.2">
      <c r="A72" s="14" t="s">
        <v>319</v>
      </c>
      <c r="B72" s="14" t="s">
        <v>105</v>
      </c>
      <c r="C72" s="14" t="s">
        <v>106</v>
      </c>
      <c r="D72" s="14" t="s">
        <v>323</v>
      </c>
      <c r="E72" s="14" t="s">
        <v>56</v>
      </c>
      <c r="F72" s="14" t="s">
        <v>57</v>
      </c>
      <c r="G72" s="14" t="s">
        <v>58</v>
      </c>
      <c r="H72" s="14" t="s">
        <v>30</v>
      </c>
      <c r="I72" s="14" t="s">
        <v>44</v>
      </c>
      <c r="J72" s="14" t="s">
        <v>45</v>
      </c>
      <c r="K72" s="14" t="s">
        <v>324</v>
      </c>
      <c r="L72" s="14" t="s">
        <v>143</v>
      </c>
      <c r="M72" s="14" t="s">
        <v>217</v>
      </c>
      <c r="N72" s="14" t="s">
        <v>48</v>
      </c>
      <c r="O72" s="14" t="s">
        <v>49</v>
      </c>
      <c r="P72" s="14"/>
      <c r="Q72" s="14"/>
    </row>
    <row r="73" spans="1:17" s="9" customFormat="1" ht="33.75" x14ac:dyDescent="0.2">
      <c r="A73" s="14" t="s">
        <v>322</v>
      </c>
      <c r="B73" s="14" t="s">
        <v>105</v>
      </c>
      <c r="C73" s="14" t="s">
        <v>106</v>
      </c>
      <c r="D73" s="14" t="s">
        <v>326</v>
      </c>
      <c r="E73" s="14" t="s">
        <v>56</v>
      </c>
      <c r="F73" s="14" t="s">
        <v>57</v>
      </c>
      <c r="G73" s="14" t="s">
        <v>58</v>
      </c>
      <c r="H73" s="14" t="s">
        <v>33</v>
      </c>
      <c r="I73" s="14" t="s">
        <v>44</v>
      </c>
      <c r="J73" s="14" t="s">
        <v>45</v>
      </c>
      <c r="K73" s="14" t="s">
        <v>327</v>
      </c>
      <c r="L73" s="14" t="s">
        <v>143</v>
      </c>
      <c r="M73" s="14" t="s">
        <v>217</v>
      </c>
      <c r="N73" s="14" t="s">
        <v>48</v>
      </c>
      <c r="O73" s="14" t="s">
        <v>49</v>
      </c>
      <c r="P73" s="14"/>
      <c r="Q73" s="14"/>
    </row>
    <row r="74" spans="1:17" s="9" customFormat="1" ht="33.75" x14ac:dyDescent="0.2">
      <c r="A74" s="14" t="s">
        <v>325</v>
      </c>
      <c r="B74" s="14" t="s">
        <v>198</v>
      </c>
      <c r="C74" s="14" t="s">
        <v>199</v>
      </c>
      <c r="D74" s="14" t="s">
        <v>329</v>
      </c>
      <c r="E74" s="14" t="s">
        <v>56</v>
      </c>
      <c r="F74" s="14" t="s">
        <v>120</v>
      </c>
      <c r="G74" s="14" t="s">
        <v>121</v>
      </c>
      <c r="H74" s="14" t="s">
        <v>33</v>
      </c>
      <c r="I74" s="14" t="s">
        <v>44</v>
      </c>
      <c r="J74" s="14" t="s">
        <v>45</v>
      </c>
      <c r="K74" s="14" t="s">
        <v>330</v>
      </c>
      <c r="L74" s="14" t="s">
        <v>143</v>
      </c>
      <c r="M74" s="14" t="s">
        <v>96</v>
      </c>
      <c r="N74" s="14" t="s">
        <v>48</v>
      </c>
      <c r="O74" s="14" t="s">
        <v>49</v>
      </c>
      <c r="P74" s="14"/>
      <c r="Q74" s="14"/>
    </row>
    <row r="75" spans="1:17" s="9" customFormat="1" ht="67.5" x14ac:dyDescent="0.2">
      <c r="A75" s="14" t="s">
        <v>328</v>
      </c>
      <c r="B75" s="14" t="s">
        <v>332</v>
      </c>
      <c r="C75" s="14" t="s">
        <v>333</v>
      </c>
      <c r="D75" s="14" t="s">
        <v>335</v>
      </c>
      <c r="E75" s="14" t="s">
        <v>336</v>
      </c>
      <c r="F75" s="14" t="s">
        <v>120</v>
      </c>
      <c r="G75" s="14" t="s">
        <v>121</v>
      </c>
      <c r="H75" s="14" t="s">
        <v>337</v>
      </c>
      <c r="I75" s="14" t="s">
        <v>44</v>
      </c>
      <c r="J75" s="14" t="s">
        <v>45</v>
      </c>
      <c r="K75" s="14" t="s">
        <v>338</v>
      </c>
      <c r="L75" s="14" t="s">
        <v>85</v>
      </c>
      <c r="M75" s="14" t="s">
        <v>339</v>
      </c>
      <c r="N75" s="14" t="s">
        <v>103</v>
      </c>
      <c r="O75" s="14" t="s">
        <v>49</v>
      </c>
      <c r="P75" s="14"/>
      <c r="Q75" s="14"/>
    </row>
    <row r="76" spans="1:17" s="9" customFormat="1" ht="33.75" x14ac:dyDescent="0.2">
      <c r="A76" s="14" t="s">
        <v>331</v>
      </c>
      <c r="B76" s="14" t="s">
        <v>105</v>
      </c>
      <c r="C76" s="14" t="s">
        <v>106</v>
      </c>
      <c r="D76" s="14" t="s">
        <v>341</v>
      </c>
      <c r="E76" s="14" t="s">
        <v>56</v>
      </c>
      <c r="F76" s="14" t="s">
        <v>57</v>
      </c>
      <c r="G76" s="14" t="s">
        <v>58</v>
      </c>
      <c r="H76" s="14" t="s">
        <v>31</v>
      </c>
      <c r="I76" s="14" t="s">
        <v>44</v>
      </c>
      <c r="J76" s="14" t="s">
        <v>45</v>
      </c>
      <c r="K76" s="14" t="s">
        <v>342</v>
      </c>
      <c r="L76" s="14" t="s">
        <v>85</v>
      </c>
      <c r="M76" s="14" t="s">
        <v>102</v>
      </c>
      <c r="N76" s="14" t="s">
        <v>48</v>
      </c>
      <c r="O76" s="14" t="s">
        <v>49</v>
      </c>
      <c r="P76" s="14"/>
      <c r="Q76" s="14"/>
    </row>
    <row r="77" spans="1:17" s="9" customFormat="1" ht="33.75" x14ac:dyDescent="0.2">
      <c r="A77" s="14" t="s">
        <v>340</v>
      </c>
      <c r="B77" s="14" t="s">
        <v>105</v>
      </c>
      <c r="C77" s="14" t="s">
        <v>106</v>
      </c>
      <c r="D77" s="14" t="s">
        <v>344</v>
      </c>
      <c r="E77" s="14" t="s">
        <v>56</v>
      </c>
      <c r="F77" s="14" t="s">
        <v>57</v>
      </c>
      <c r="G77" s="14" t="s">
        <v>58</v>
      </c>
      <c r="H77" s="14" t="s">
        <v>23</v>
      </c>
      <c r="I77" s="14" t="s">
        <v>44</v>
      </c>
      <c r="J77" s="14" t="s">
        <v>45</v>
      </c>
      <c r="K77" s="14" t="s">
        <v>345</v>
      </c>
      <c r="L77" s="14" t="s">
        <v>85</v>
      </c>
      <c r="M77" s="14" t="s">
        <v>102</v>
      </c>
      <c r="N77" s="14" t="s">
        <v>48</v>
      </c>
      <c r="O77" s="14" t="s">
        <v>49</v>
      </c>
      <c r="P77" s="14"/>
      <c r="Q77" s="14"/>
    </row>
    <row r="78" spans="1:17" s="9" customFormat="1" ht="33.75" x14ac:dyDescent="0.2">
      <c r="A78" s="14" t="s">
        <v>343</v>
      </c>
      <c r="B78" s="14" t="s">
        <v>105</v>
      </c>
      <c r="C78" s="14" t="s">
        <v>106</v>
      </c>
      <c r="D78" s="14" t="s">
        <v>347</v>
      </c>
      <c r="E78" s="14" t="s">
        <v>56</v>
      </c>
      <c r="F78" s="14" t="s">
        <v>57</v>
      </c>
      <c r="G78" s="14" t="s">
        <v>58</v>
      </c>
      <c r="H78" s="14" t="s">
        <v>32</v>
      </c>
      <c r="I78" s="14" t="s">
        <v>44</v>
      </c>
      <c r="J78" s="14" t="s">
        <v>45</v>
      </c>
      <c r="K78" s="14" t="s">
        <v>348</v>
      </c>
      <c r="L78" s="14" t="s">
        <v>85</v>
      </c>
      <c r="M78" s="14" t="s">
        <v>102</v>
      </c>
      <c r="N78" s="14" t="s">
        <v>48</v>
      </c>
      <c r="O78" s="14" t="s">
        <v>49</v>
      </c>
      <c r="P78" s="14"/>
      <c r="Q78" s="14"/>
    </row>
    <row r="79" spans="1:17" s="9" customFormat="1" ht="78.75" x14ac:dyDescent="0.2">
      <c r="A79" s="14" t="s">
        <v>346</v>
      </c>
      <c r="B79" s="14" t="s">
        <v>332</v>
      </c>
      <c r="C79" s="14" t="s">
        <v>333</v>
      </c>
      <c r="D79" s="14" t="s">
        <v>350</v>
      </c>
      <c r="E79" s="14" t="s">
        <v>351</v>
      </c>
      <c r="F79" s="14" t="s">
        <v>120</v>
      </c>
      <c r="G79" s="14" t="s">
        <v>121</v>
      </c>
      <c r="H79" s="14" t="s">
        <v>352</v>
      </c>
      <c r="I79" s="14" t="s">
        <v>44</v>
      </c>
      <c r="J79" s="14" t="s">
        <v>45</v>
      </c>
      <c r="K79" s="14" t="s">
        <v>353</v>
      </c>
      <c r="L79" s="14" t="s">
        <v>147</v>
      </c>
      <c r="M79" s="14" t="s">
        <v>96</v>
      </c>
      <c r="N79" s="14" t="s">
        <v>103</v>
      </c>
      <c r="O79" s="14" t="s">
        <v>49</v>
      </c>
      <c r="P79" s="14"/>
      <c r="Q79" s="14"/>
    </row>
    <row r="80" spans="1:17" s="9" customFormat="1" ht="22.5" x14ac:dyDescent="0.2">
      <c r="A80" s="14" t="s">
        <v>349</v>
      </c>
      <c r="B80" s="14" t="s">
        <v>163</v>
      </c>
      <c r="C80" s="14" t="s">
        <v>164</v>
      </c>
      <c r="D80" s="14" t="s">
        <v>260</v>
      </c>
      <c r="E80" s="14" t="s">
        <v>56</v>
      </c>
      <c r="F80" s="14" t="s">
        <v>167</v>
      </c>
      <c r="G80" s="14" t="s">
        <v>168</v>
      </c>
      <c r="H80" s="14" t="s">
        <v>355</v>
      </c>
      <c r="I80" s="14" t="s">
        <v>130</v>
      </c>
      <c r="J80" s="14" t="s">
        <v>131</v>
      </c>
      <c r="K80" s="14" t="s">
        <v>356</v>
      </c>
      <c r="L80" s="14" t="s">
        <v>147</v>
      </c>
      <c r="M80" s="14" t="s">
        <v>289</v>
      </c>
      <c r="N80" s="14" t="s">
        <v>48</v>
      </c>
      <c r="O80" s="14" t="s">
        <v>49</v>
      </c>
      <c r="P80" s="14"/>
      <c r="Q80" s="14"/>
    </row>
    <row r="81" spans="1:17" s="9" customFormat="1" ht="22.5" x14ac:dyDescent="0.2">
      <c r="A81" s="14" t="s">
        <v>354</v>
      </c>
      <c r="B81" s="14" t="s">
        <v>163</v>
      </c>
      <c r="C81" s="14" t="s">
        <v>164</v>
      </c>
      <c r="D81" s="14" t="s">
        <v>358</v>
      </c>
      <c r="E81" s="14" t="s">
        <v>56</v>
      </c>
      <c r="F81" s="14" t="s">
        <v>167</v>
      </c>
      <c r="G81" s="14" t="s">
        <v>168</v>
      </c>
      <c r="H81" s="14" t="s">
        <v>359</v>
      </c>
      <c r="I81" s="14" t="s">
        <v>130</v>
      </c>
      <c r="J81" s="14" t="s">
        <v>131</v>
      </c>
      <c r="K81" s="14" t="s">
        <v>360</v>
      </c>
      <c r="L81" s="14" t="s">
        <v>147</v>
      </c>
      <c r="M81" s="14" t="s">
        <v>289</v>
      </c>
      <c r="N81" s="14" t="s">
        <v>48</v>
      </c>
      <c r="O81" s="14" t="s">
        <v>49</v>
      </c>
      <c r="P81" s="14"/>
      <c r="Q81" s="14"/>
    </row>
    <row r="82" spans="1:17" s="9" customFormat="1" ht="22.5" x14ac:dyDescent="0.2">
      <c r="A82" s="14" t="s">
        <v>357</v>
      </c>
      <c r="B82" s="14" t="s">
        <v>163</v>
      </c>
      <c r="C82" s="14" t="s">
        <v>164</v>
      </c>
      <c r="D82" s="14" t="s">
        <v>362</v>
      </c>
      <c r="E82" s="14" t="s">
        <v>56</v>
      </c>
      <c r="F82" s="14" t="s">
        <v>167</v>
      </c>
      <c r="G82" s="14" t="s">
        <v>168</v>
      </c>
      <c r="H82" s="14" t="s">
        <v>363</v>
      </c>
      <c r="I82" s="14" t="s">
        <v>130</v>
      </c>
      <c r="J82" s="14" t="s">
        <v>131</v>
      </c>
      <c r="K82" s="14" t="s">
        <v>356</v>
      </c>
      <c r="L82" s="14" t="s">
        <v>147</v>
      </c>
      <c r="M82" s="14" t="s">
        <v>289</v>
      </c>
      <c r="N82" s="14" t="s">
        <v>48</v>
      </c>
      <c r="O82" s="14" t="s">
        <v>49</v>
      </c>
      <c r="P82" s="14"/>
      <c r="Q82" s="14"/>
    </row>
    <row r="83" spans="1:17" s="9" customFormat="1" ht="33.75" x14ac:dyDescent="0.2">
      <c r="A83" s="14" t="s">
        <v>361</v>
      </c>
      <c r="B83" s="14" t="s">
        <v>105</v>
      </c>
      <c r="C83" s="14" t="s">
        <v>106</v>
      </c>
      <c r="D83" s="14" t="s">
        <v>365</v>
      </c>
      <c r="E83" s="14" t="s">
        <v>56</v>
      </c>
      <c r="F83" s="14" t="s">
        <v>57</v>
      </c>
      <c r="G83" s="14" t="s">
        <v>58</v>
      </c>
      <c r="H83" s="14" t="s">
        <v>24</v>
      </c>
      <c r="I83" s="14" t="s">
        <v>44</v>
      </c>
      <c r="J83" s="14" t="s">
        <v>45</v>
      </c>
      <c r="K83" s="14" t="s">
        <v>366</v>
      </c>
      <c r="L83" s="14" t="s">
        <v>147</v>
      </c>
      <c r="M83" s="14" t="s">
        <v>96</v>
      </c>
      <c r="N83" s="14" t="s">
        <v>48</v>
      </c>
      <c r="O83" s="14" t="s">
        <v>49</v>
      </c>
      <c r="P83" s="14"/>
      <c r="Q83" s="14"/>
    </row>
    <row r="84" spans="1:17" s="9" customFormat="1" ht="33.75" x14ac:dyDescent="0.2">
      <c r="A84" s="14" t="s">
        <v>364</v>
      </c>
      <c r="B84" s="14" t="s">
        <v>105</v>
      </c>
      <c r="C84" s="14" t="s">
        <v>106</v>
      </c>
      <c r="D84" s="14" t="s">
        <v>368</v>
      </c>
      <c r="E84" s="14" t="s">
        <v>56</v>
      </c>
      <c r="F84" s="14" t="s">
        <v>57</v>
      </c>
      <c r="G84" s="14" t="s">
        <v>58</v>
      </c>
      <c r="H84" s="14" t="s">
        <v>23</v>
      </c>
      <c r="I84" s="14" t="s">
        <v>44</v>
      </c>
      <c r="J84" s="14" t="s">
        <v>45</v>
      </c>
      <c r="K84" s="14" t="s">
        <v>369</v>
      </c>
      <c r="L84" s="14" t="s">
        <v>147</v>
      </c>
      <c r="M84" s="14" t="s">
        <v>96</v>
      </c>
      <c r="N84" s="14" t="s">
        <v>48</v>
      </c>
      <c r="O84" s="14" t="s">
        <v>49</v>
      </c>
      <c r="P84" s="14"/>
      <c r="Q84" s="14"/>
    </row>
    <row r="85" spans="1:17" s="9" customFormat="1" ht="33.75" x14ac:dyDescent="0.2">
      <c r="A85" s="14" t="s">
        <v>367</v>
      </c>
      <c r="B85" s="14" t="s">
        <v>105</v>
      </c>
      <c r="C85" s="14" t="s">
        <v>106</v>
      </c>
      <c r="D85" s="14" t="s">
        <v>371</v>
      </c>
      <c r="E85" s="14" t="s">
        <v>56</v>
      </c>
      <c r="F85" s="14" t="s">
        <v>42</v>
      </c>
      <c r="G85" s="14" t="s">
        <v>43</v>
      </c>
      <c r="H85" s="14" t="s">
        <v>20</v>
      </c>
      <c r="I85" s="14" t="s">
        <v>44</v>
      </c>
      <c r="J85" s="14" t="s">
        <v>45</v>
      </c>
      <c r="K85" s="14" t="s">
        <v>187</v>
      </c>
      <c r="L85" s="14" t="s">
        <v>147</v>
      </c>
      <c r="M85" s="14" t="s">
        <v>96</v>
      </c>
      <c r="N85" s="14" t="s">
        <v>48</v>
      </c>
      <c r="O85" s="14" t="s">
        <v>49</v>
      </c>
      <c r="P85" s="14"/>
      <c r="Q85" s="14"/>
    </row>
    <row r="86" spans="1:17" s="9" customFormat="1" ht="33.75" x14ac:dyDescent="0.2">
      <c r="A86" s="14" t="s">
        <v>370</v>
      </c>
      <c r="B86" s="14" t="s">
        <v>105</v>
      </c>
      <c r="C86" s="14" t="s">
        <v>106</v>
      </c>
      <c r="D86" s="14" t="s">
        <v>373</v>
      </c>
      <c r="E86" s="14" t="s">
        <v>56</v>
      </c>
      <c r="F86" s="14" t="s">
        <v>57</v>
      </c>
      <c r="G86" s="14" t="s">
        <v>58</v>
      </c>
      <c r="H86" s="14" t="s">
        <v>26</v>
      </c>
      <c r="I86" s="14" t="s">
        <v>44</v>
      </c>
      <c r="J86" s="14" t="s">
        <v>45</v>
      </c>
      <c r="K86" s="14" t="s">
        <v>374</v>
      </c>
      <c r="L86" s="14" t="s">
        <v>147</v>
      </c>
      <c r="M86" s="14" t="s">
        <v>96</v>
      </c>
      <c r="N86" s="14" t="s">
        <v>48</v>
      </c>
      <c r="O86" s="14" t="s">
        <v>49</v>
      </c>
      <c r="P86" s="14"/>
      <c r="Q86" s="14"/>
    </row>
    <row r="87" spans="1:17" s="9" customFormat="1" ht="33.75" x14ac:dyDescent="0.2">
      <c r="A87" s="14" t="s">
        <v>372</v>
      </c>
      <c r="B87" s="14" t="s">
        <v>105</v>
      </c>
      <c r="C87" s="14" t="s">
        <v>106</v>
      </c>
      <c r="D87" s="14" t="s">
        <v>376</v>
      </c>
      <c r="E87" s="14" t="s">
        <v>56</v>
      </c>
      <c r="F87" s="14" t="s">
        <v>57</v>
      </c>
      <c r="G87" s="14" t="s">
        <v>58</v>
      </c>
      <c r="H87" s="14" t="s">
        <v>25</v>
      </c>
      <c r="I87" s="14" t="s">
        <v>44</v>
      </c>
      <c r="J87" s="14" t="s">
        <v>45</v>
      </c>
      <c r="K87" s="14" t="s">
        <v>377</v>
      </c>
      <c r="L87" s="14" t="s">
        <v>147</v>
      </c>
      <c r="M87" s="14" t="s">
        <v>96</v>
      </c>
      <c r="N87" s="14" t="s">
        <v>48</v>
      </c>
      <c r="O87" s="14" t="s">
        <v>49</v>
      </c>
      <c r="P87" s="14"/>
      <c r="Q87" s="14"/>
    </row>
    <row r="88" spans="1:17" s="9" customFormat="1" ht="33.75" x14ac:dyDescent="0.2">
      <c r="A88" s="14" t="s">
        <v>375</v>
      </c>
      <c r="B88" s="14" t="s">
        <v>105</v>
      </c>
      <c r="C88" s="14" t="s">
        <v>106</v>
      </c>
      <c r="D88" s="14" t="s">
        <v>379</v>
      </c>
      <c r="E88" s="14" t="s">
        <v>56</v>
      </c>
      <c r="F88" s="14" t="s">
        <v>57</v>
      </c>
      <c r="G88" s="14" t="s">
        <v>58</v>
      </c>
      <c r="H88" s="14" t="s">
        <v>20</v>
      </c>
      <c r="I88" s="14" t="s">
        <v>44</v>
      </c>
      <c r="J88" s="14" t="s">
        <v>45</v>
      </c>
      <c r="K88" s="14" t="s">
        <v>380</v>
      </c>
      <c r="L88" s="14" t="s">
        <v>147</v>
      </c>
      <c r="M88" s="14" t="s">
        <v>96</v>
      </c>
      <c r="N88" s="14" t="s">
        <v>48</v>
      </c>
      <c r="O88" s="14" t="s">
        <v>49</v>
      </c>
      <c r="P88" s="14"/>
      <c r="Q88" s="14"/>
    </row>
    <row r="89" spans="1:17" s="9" customFormat="1" ht="33.75" x14ac:dyDescent="0.2">
      <c r="A89" s="14" t="s">
        <v>378</v>
      </c>
      <c r="B89" s="14" t="s">
        <v>183</v>
      </c>
      <c r="C89" s="14" t="s">
        <v>184</v>
      </c>
      <c r="D89" s="14" t="s">
        <v>382</v>
      </c>
      <c r="E89" s="14" t="s">
        <v>56</v>
      </c>
      <c r="F89" s="14" t="s">
        <v>57</v>
      </c>
      <c r="G89" s="14" t="s">
        <v>58</v>
      </c>
      <c r="H89" s="14" t="s">
        <v>20</v>
      </c>
      <c r="I89" s="14" t="s">
        <v>44</v>
      </c>
      <c r="J89" s="14" t="s">
        <v>45</v>
      </c>
      <c r="K89" s="14" t="s">
        <v>383</v>
      </c>
      <c r="L89" s="14" t="s">
        <v>147</v>
      </c>
      <c r="M89" s="14" t="s">
        <v>96</v>
      </c>
      <c r="N89" s="14" t="s">
        <v>48</v>
      </c>
      <c r="O89" s="14" t="s">
        <v>49</v>
      </c>
      <c r="P89" s="14"/>
      <c r="Q89" s="14"/>
    </row>
    <row r="90" spans="1:17" s="9" customFormat="1" ht="33.75" x14ac:dyDescent="0.2">
      <c r="A90" s="14" t="s">
        <v>381</v>
      </c>
      <c r="B90" s="14" t="s">
        <v>163</v>
      </c>
      <c r="C90" s="14" t="s">
        <v>164</v>
      </c>
      <c r="D90" s="14" t="s">
        <v>385</v>
      </c>
      <c r="E90" s="14" t="s">
        <v>56</v>
      </c>
      <c r="F90" s="14" t="s">
        <v>167</v>
      </c>
      <c r="G90" s="14" t="s">
        <v>168</v>
      </c>
      <c r="H90" s="14" t="s">
        <v>386</v>
      </c>
      <c r="I90" s="14" t="s">
        <v>44</v>
      </c>
      <c r="J90" s="14" t="s">
        <v>45</v>
      </c>
      <c r="K90" s="14" t="s">
        <v>387</v>
      </c>
      <c r="L90" s="14" t="s">
        <v>67</v>
      </c>
      <c r="M90" s="14" t="s">
        <v>388</v>
      </c>
      <c r="N90" s="14" t="s">
        <v>48</v>
      </c>
      <c r="O90" s="14" t="s">
        <v>49</v>
      </c>
      <c r="P90" s="14"/>
      <c r="Q90" s="14"/>
    </row>
    <row r="91" spans="1:17" s="9" customFormat="1" ht="22.5" x14ac:dyDescent="0.2">
      <c r="A91" s="14" t="s">
        <v>384</v>
      </c>
      <c r="B91" s="14" t="s">
        <v>163</v>
      </c>
      <c r="C91" s="14" t="s">
        <v>164</v>
      </c>
      <c r="D91" s="14" t="s">
        <v>260</v>
      </c>
      <c r="E91" s="14" t="s">
        <v>56</v>
      </c>
      <c r="F91" s="14" t="s">
        <v>167</v>
      </c>
      <c r="G91" s="14" t="s">
        <v>168</v>
      </c>
      <c r="H91" s="14" t="s">
        <v>389</v>
      </c>
      <c r="I91" s="14" t="s">
        <v>390</v>
      </c>
      <c r="J91" s="14" t="s">
        <v>131</v>
      </c>
      <c r="K91" s="14" t="s">
        <v>262</v>
      </c>
      <c r="L91" s="14" t="s">
        <v>67</v>
      </c>
      <c r="M91" s="14" t="s">
        <v>388</v>
      </c>
      <c r="N91" s="14" t="s">
        <v>48</v>
      </c>
      <c r="O91" s="14" t="s">
        <v>49</v>
      </c>
      <c r="P91" s="14"/>
      <c r="Q91" s="14"/>
    </row>
    <row r="92" spans="1:17" s="9" customFormat="1" ht="157.5" x14ac:dyDescent="0.2">
      <c r="A92" s="14" t="s">
        <v>391</v>
      </c>
      <c r="B92" s="14" t="s">
        <v>392</v>
      </c>
      <c r="C92" s="14" t="s">
        <v>393</v>
      </c>
      <c r="D92" s="14" t="s">
        <v>394</v>
      </c>
      <c r="E92" s="14" t="s">
        <v>318</v>
      </c>
      <c r="F92" s="14" t="s">
        <v>42</v>
      </c>
      <c r="G92" s="14" t="s">
        <v>43</v>
      </c>
      <c r="H92" s="14" t="s">
        <v>20</v>
      </c>
      <c r="I92" s="14" t="s">
        <v>44</v>
      </c>
      <c r="J92" s="14" t="s">
        <v>45</v>
      </c>
      <c r="K92" s="14" t="s">
        <v>395</v>
      </c>
      <c r="L92" s="14" t="s">
        <v>102</v>
      </c>
      <c r="M92" s="14" t="s">
        <v>339</v>
      </c>
      <c r="N92" s="14" t="s">
        <v>48</v>
      </c>
      <c r="O92" s="14" t="s">
        <v>49</v>
      </c>
      <c r="P92" s="14"/>
      <c r="Q92" s="14"/>
    </row>
    <row r="93" spans="1:17" s="9" customFormat="1" ht="56.25" x14ac:dyDescent="0.2">
      <c r="A93" s="14" t="s">
        <v>396</v>
      </c>
      <c r="B93" s="14" t="s">
        <v>397</v>
      </c>
      <c r="C93" s="14" t="s">
        <v>398</v>
      </c>
      <c r="D93" s="14" t="s">
        <v>400</v>
      </c>
      <c r="E93" s="14" t="s">
        <v>56</v>
      </c>
      <c r="F93" s="14" t="s">
        <v>42</v>
      </c>
      <c r="G93" s="14" t="s">
        <v>43</v>
      </c>
      <c r="H93" s="14" t="s">
        <v>20</v>
      </c>
      <c r="I93" s="14" t="s">
        <v>44</v>
      </c>
      <c r="J93" s="14" t="s">
        <v>45</v>
      </c>
      <c r="K93" s="14" t="s">
        <v>401</v>
      </c>
      <c r="L93" s="14" t="s">
        <v>102</v>
      </c>
      <c r="M93" s="14" t="s">
        <v>96</v>
      </c>
      <c r="N93" s="14" t="s">
        <v>178</v>
      </c>
      <c r="O93" s="14" t="s">
        <v>50</v>
      </c>
      <c r="P93" s="14"/>
      <c r="Q93" s="14"/>
    </row>
    <row r="94" spans="1:17" s="9" customFormat="1" ht="33.75" x14ac:dyDescent="0.2">
      <c r="A94" s="14" t="s">
        <v>402</v>
      </c>
      <c r="B94" s="14" t="s">
        <v>183</v>
      </c>
      <c r="C94" s="14" t="s">
        <v>184</v>
      </c>
      <c r="D94" s="14" t="s">
        <v>404</v>
      </c>
      <c r="E94" s="14" t="s">
        <v>56</v>
      </c>
      <c r="F94" s="14" t="s">
        <v>57</v>
      </c>
      <c r="G94" s="14" t="s">
        <v>58</v>
      </c>
      <c r="H94" s="14" t="s">
        <v>20</v>
      </c>
      <c r="I94" s="14" t="s">
        <v>44</v>
      </c>
      <c r="J94" s="14" t="s">
        <v>45</v>
      </c>
      <c r="K94" s="14" t="s">
        <v>405</v>
      </c>
      <c r="L94" s="14" t="s">
        <v>102</v>
      </c>
      <c r="M94" s="14" t="s">
        <v>136</v>
      </c>
      <c r="N94" s="14" t="s">
        <v>48</v>
      </c>
      <c r="O94" s="14" t="s">
        <v>49</v>
      </c>
      <c r="P94" s="14"/>
      <c r="Q94" s="14"/>
    </row>
    <row r="95" spans="1:17" s="9" customFormat="1" ht="33.75" x14ac:dyDescent="0.2">
      <c r="A95" s="14" t="s">
        <v>403</v>
      </c>
      <c r="B95" s="14" t="s">
        <v>105</v>
      </c>
      <c r="C95" s="14" t="s">
        <v>106</v>
      </c>
      <c r="D95" s="14" t="s">
        <v>407</v>
      </c>
      <c r="E95" s="14" t="s">
        <v>56</v>
      </c>
      <c r="F95" s="14" t="s">
        <v>57</v>
      </c>
      <c r="G95" s="14" t="s">
        <v>58</v>
      </c>
      <c r="H95" s="14" t="s">
        <v>408</v>
      </c>
      <c r="I95" s="14" t="s">
        <v>44</v>
      </c>
      <c r="J95" s="14" t="s">
        <v>45</v>
      </c>
      <c r="K95" s="14" t="s">
        <v>409</v>
      </c>
      <c r="L95" s="14" t="s">
        <v>102</v>
      </c>
      <c r="M95" s="14" t="s">
        <v>136</v>
      </c>
      <c r="N95" s="14" t="s">
        <v>48</v>
      </c>
      <c r="O95" s="14" t="s">
        <v>49</v>
      </c>
      <c r="P95" s="14"/>
      <c r="Q95" s="14"/>
    </row>
    <row r="96" spans="1:17" s="9" customFormat="1" ht="33.75" x14ac:dyDescent="0.2">
      <c r="A96" s="14" t="s">
        <v>406</v>
      </c>
      <c r="B96" s="14" t="s">
        <v>392</v>
      </c>
      <c r="C96" s="14" t="s">
        <v>393</v>
      </c>
      <c r="D96" s="14" t="s">
        <v>411</v>
      </c>
      <c r="E96" s="14" t="s">
        <v>56</v>
      </c>
      <c r="F96" s="14" t="s">
        <v>57</v>
      </c>
      <c r="G96" s="14" t="s">
        <v>58</v>
      </c>
      <c r="H96" s="14" t="s">
        <v>195</v>
      </c>
      <c r="I96" s="14" t="s">
        <v>44</v>
      </c>
      <c r="J96" s="14" t="s">
        <v>45</v>
      </c>
      <c r="K96" s="14" t="s">
        <v>161</v>
      </c>
      <c r="L96" s="14" t="s">
        <v>102</v>
      </c>
      <c r="M96" s="14" t="s">
        <v>96</v>
      </c>
      <c r="N96" s="14" t="s">
        <v>48</v>
      </c>
      <c r="O96" s="14" t="s">
        <v>49</v>
      </c>
      <c r="P96" s="14"/>
      <c r="Q96" s="14"/>
    </row>
    <row r="97" spans="1:17" s="9" customFormat="1" ht="22.5" x14ac:dyDescent="0.2">
      <c r="A97" s="14" t="s">
        <v>410</v>
      </c>
      <c r="B97" s="14" t="s">
        <v>163</v>
      </c>
      <c r="C97" s="14" t="s">
        <v>412</v>
      </c>
      <c r="D97" s="14" t="s">
        <v>414</v>
      </c>
      <c r="E97" s="14" t="s">
        <v>56</v>
      </c>
      <c r="F97" s="14" t="s">
        <v>167</v>
      </c>
      <c r="G97" s="14" t="s">
        <v>168</v>
      </c>
      <c r="H97" s="14" t="s">
        <v>415</v>
      </c>
      <c r="I97" s="14" t="s">
        <v>130</v>
      </c>
      <c r="J97" s="14" t="s">
        <v>131</v>
      </c>
      <c r="K97" s="14" t="s">
        <v>416</v>
      </c>
      <c r="L97" s="14" t="s">
        <v>96</v>
      </c>
      <c r="M97" s="14" t="s">
        <v>339</v>
      </c>
      <c r="N97" s="14" t="s">
        <v>48</v>
      </c>
      <c r="O97" s="14" t="s">
        <v>49</v>
      </c>
      <c r="P97" s="14"/>
      <c r="Q97" s="14"/>
    </row>
    <row r="98" spans="1:17" ht="11.1" customHeight="1" x14ac:dyDescent="0.2"/>
    <row r="99" spans="1:17" s="16" customFormat="1" ht="29.25" customHeight="1" x14ac:dyDescent="0.2"/>
    <row r="100" spans="1:17" s="15" customFormat="1" ht="11.1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7" s="16" customFormat="1" ht="27" customHeight="1" x14ac:dyDescent="0.2"/>
    <row r="102" spans="1:17" s="15" customFormat="1" ht="11.4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7" s="15" customFormat="1" ht="11.4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7" s="15" customFormat="1" ht="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7" s="15" customFormat="1" ht="14.2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7" s="15" customFormat="1" ht="11.4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</sheetData>
  <autoFilter ref="A11:Q97"/>
  <mergeCells count="26">
    <mergeCell ref="N7:N10"/>
    <mergeCell ref="F9:F10"/>
    <mergeCell ref="G9:G10"/>
    <mergeCell ref="I9:I10"/>
    <mergeCell ref="J9:J10"/>
    <mergeCell ref="L8:M8"/>
    <mergeCell ref="D7:M7"/>
    <mergeCell ref="H8:H10"/>
    <mergeCell ref="I8:J8"/>
    <mergeCell ref="K8:K10"/>
    <mergeCell ref="A99:XFD99"/>
    <mergeCell ref="A101:XFD101"/>
    <mergeCell ref="L2:P2"/>
    <mergeCell ref="L3:P3"/>
    <mergeCell ref="A4:P4"/>
    <mergeCell ref="A5:C5"/>
    <mergeCell ref="A7:A10"/>
    <mergeCell ref="B7:B10"/>
    <mergeCell ref="C7:C10"/>
    <mergeCell ref="O9:O10"/>
    <mergeCell ref="O7:O8"/>
    <mergeCell ref="P7:P10"/>
    <mergeCell ref="Q7:Q10"/>
    <mergeCell ref="D8:D10"/>
    <mergeCell ref="E8:E10"/>
    <mergeCell ref="F8:G8"/>
  </mergeCells>
  <pageMargins left="0.39370078740157483" right="0.39370078740157483" top="0.39370078740157483" bottom="0.39370078740157483" header="0" footer="0"/>
  <pageSetup paperSize="8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Самонюк Сергей Владимирович</dc:creator>
  <cp:lastModifiedBy>Иванова Мария Сергеевна</cp:lastModifiedBy>
  <cp:lastPrinted>2021-12-20T07:41:12Z</cp:lastPrinted>
  <dcterms:created xsi:type="dcterms:W3CDTF">2021-12-14T22:22:16Z</dcterms:created>
  <dcterms:modified xsi:type="dcterms:W3CDTF">2021-12-28T22:26:34Z</dcterms:modified>
</cp:coreProperties>
</file>